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ocuments\USR_DATA\hugo.costa\Hugo\DROC\Boletim mensal\2023\Novembro\"/>
    </mc:Choice>
  </mc:AlternateContent>
  <xr:revisionPtr revIDLastSave="0" documentId="13_ncr:1_{0989E1AB-BC2A-47D2-9DAE-8C9139A4D795}" xr6:coauthVersionLast="47" xr6:coauthVersionMax="47" xr10:uidLastSave="{00000000-0000-0000-0000-000000000000}"/>
  <bookViews>
    <workbookView xWindow="-120" yWindow="-120" windowWidth="29040" windowHeight="15840" tabRatio="953" xr2:uid="{00000000-000D-0000-FFFF-FFFF00000000}"/>
  </bookViews>
  <sheets>
    <sheet name="CAPA (PT)" sheetId="56" r:id="rId1"/>
    <sheet name="Índice" sheetId="54" r:id="rId2"/>
    <sheet name="Q1_Consolidado" sheetId="32" r:id="rId3"/>
    <sheet name="Q2_Global_Est" sheetId="8" r:id="rId4"/>
    <sheet name="Q3_Global_M" sheetId="60" r:id="rId5"/>
    <sheet name="Q4_ R_fiscal" sheetId="9" r:id="rId6"/>
    <sheet name="Q5_R_n_fiscal" sheetId="50" r:id="rId7"/>
    <sheet name="Q6_D_Est ECO" sheetId="10" r:id="rId8"/>
    <sheet name="Q7_D_Est_Func" sheetId="11" r:id="rId9"/>
    <sheet name="Q8_D_Est_Org" sheetId="12" r:id="rId10"/>
    <sheet name="Q9_Saldo_Global EPR" sheetId="39" r:id="rId11"/>
    <sheet name="Q10_SFA " sheetId="13" r:id="rId12"/>
    <sheet name="Q11_SFA acumulado" sheetId="51" r:id="rId13"/>
    <sheet name="Q12_SFA Mes" sheetId="61" r:id="rId14"/>
    <sheet name="Q_11_12_13_14_Compromissos" sheetId="38" r:id="rId15"/>
    <sheet name="Pagamentos_Atraso " sheetId="53" r:id="rId16"/>
  </sheets>
  <externalReferences>
    <externalReference r:id="rId17"/>
  </externalReferences>
  <definedNames>
    <definedName name="_Order1" hidden="1">255</definedName>
    <definedName name="_Order2" hidden="1">255</definedName>
    <definedName name="anscount" hidden="1">1</definedName>
    <definedName name="_xlnm.Print_Area" localSheetId="0">'CAPA (PT)'!$A$1:$M$68</definedName>
    <definedName name="_xlnm.Print_Area" localSheetId="1">Índice!$A$1:$D$20</definedName>
    <definedName name="_xlnm.Print_Area" localSheetId="15">'Pagamentos_Atraso '!$C$1:$C$67</definedName>
    <definedName name="_xlnm.Print_Area" localSheetId="14">Q_11_12_13_14_Compromissos!$C$1:$I$48</definedName>
    <definedName name="_xlnm.Print_Area" localSheetId="2">Q1_Consolidado!$C$1:$H$53</definedName>
    <definedName name="_xlnm.Print_Area" localSheetId="11">'Q10_SFA '!$C$1:$F$12</definedName>
    <definedName name="_xlnm.Print_Area" localSheetId="12">'Q11_SFA acumulado'!$C$1:$F$45</definedName>
    <definedName name="_xlnm.Print_Area" localSheetId="13">'Q12_SFA Mes'!$C$1:$F$32</definedName>
    <definedName name="_xlnm.Print_Area" localSheetId="3">Q2_Global_Est!$C$1:$F$38</definedName>
    <definedName name="_xlnm.Print_Area" localSheetId="4">Q3_Global_M!$C$1:$F$33</definedName>
    <definedName name="_xlnm.Print_Area" localSheetId="5">'Q4_ R_fiscal'!$C$1:$F$24</definedName>
    <definedName name="_xlnm.Print_Area" localSheetId="6">Q5_R_n_fiscal!$C$1:$F$25</definedName>
    <definedName name="_xlnm.Print_Area" localSheetId="7">'Q6_D_Est ECO'!$C$1:$H$39</definedName>
    <definedName name="_xlnm.Print_Area" localSheetId="8">Q7_D_Est_Func!$C$1:$F$22</definedName>
    <definedName name="_xlnm.Print_Area" localSheetId="9">Q8_D_Est_Org!$C$1:$P$46</definedName>
    <definedName name="_xlnm.Print_Area" localSheetId="10">'Q9_Saldo_Global EPR'!$C$1:$E$7</definedName>
    <definedName name="CLASS_ECO">[1]DGO!$C$4:$C$1092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7">'Q6_D_Est ECO'!$C:$C</definedName>
    <definedName name="_xlnm.Print_Titles" localSheetId="9">Q8_D_Est_Org!$C:$C</definedName>
    <definedName name="Z_0011D0C0_6BC7_4DE9_8F83_86F2D0A38DF4_.wvu.Cols" localSheetId="11" hidden="1">'Q10_SFA '!$Q:$Q</definedName>
    <definedName name="Z_0011D0C0_6BC7_4DE9_8F83_86F2D0A38DF4_.wvu.Cols" localSheetId="12" hidden="1">'Q11_SFA acumulado'!#REF!</definedName>
    <definedName name="Z_0011D0C0_6BC7_4DE9_8F83_86F2D0A38DF4_.wvu.Cols" localSheetId="13" hidden="1">'Q12_SFA Mes'!#REF!</definedName>
    <definedName name="Z_0011D0C0_6BC7_4DE9_8F83_86F2D0A38DF4_.wvu.Cols" localSheetId="5" hidden="1">'Q4_ R_fiscal'!$D:$D</definedName>
    <definedName name="Z_0011D0C0_6BC7_4DE9_8F83_86F2D0A38DF4_.wvu.Cols" localSheetId="6" hidden="1">Q5_R_n_fiscal!$D:$D</definedName>
    <definedName name="Z_0011D0C0_6BC7_4DE9_8F83_86F2D0A38DF4_.wvu.Cols" localSheetId="7" hidden="1">'Q6_D_Est ECO'!#REF!</definedName>
    <definedName name="Z_0011D0C0_6BC7_4DE9_8F83_86F2D0A38DF4_.wvu.PrintArea" localSheetId="11" hidden="1">'Q10_SFA '!$C$1:$R$12</definedName>
    <definedName name="Z_0011D0C0_6BC7_4DE9_8F83_86F2D0A38DF4_.wvu.PrintArea" localSheetId="12" hidden="1">'Q11_SFA acumulado'!$C$1:$F$46</definedName>
    <definedName name="Z_0011D0C0_6BC7_4DE9_8F83_86F2D0A38DF4_.wvu.PrintArea" localSheetId="13" hidden="1">'Q12_SFA Mes'!$C$1:$F$33</definedName>
    <definedName name="Z_0011D0C0_6BC7_4DE9_8F83_86F2D0A38DF4_.wvu.PrintArea" localSheetId="3" hidden="1">Q2_Global_Est!$B$1:$H$37</definedName>
    <definedName name="Z_0011D0C0_6BC7_4DE9_8F83_86F2D0A38DF4_.wvu.PrintArea" localSheetId="4" hidden="1">Q3_Global_M!$B$1:$H$32</definedName>
    <definedName name="Z_0011D0C0_6BC7_4DE9_8F83_86F2D0A38DF4_.wvu.PrintArea" localSheetId="5" hidden="1">'Q4_ R_fiscal'!#REF!</definedName>
    <definedName name="Z_0011D0C0_6BC7_4DE9_8F83_86F2D0A38DF4_.wvu.PrintArea" localSheetId="6" hidden="1">Q5_R_n_fiscal!#REF!</definedName>
    <definedName name="Z_0011D0C0_6BC7_4DE9_8F83_86F2D0A38DF4_.wvu.PrintArea" localSheetId="7" hidden="1">'Q6_D_Est ECO'!$B$1:$H$40</definedName>
    <definedName name="Z_0011D0C0_6BC7_4DE9_8F83_86F2D0A38DF4_.wvu.PrintArea" localSheetId="8" hidden="1">Q7_D_Est_Func!$B$1:$F$22</definedName>
    <definedName name="Z_0011D0C0_6BC7_4DE9_8F83_86F2D0A38DF4_.wvu.PrintArea" localSheetId="9" hidden="1">Q8_D_Est_Org!$B$1:$AG$47</definedName>
    <definedName name="Z_0011D0C0_6BC7_4DE9_8F83_86F2D0A38DF4_.wvu.PrintTitles" localSheetId="7" hidden="1">'Q6_D_Est ECO'!$C:$C</definedName>
    <definedName name="Z_0011D0C0_6BC7_4DE9_8F83_86F2D0A38DF4_.wvu.PrintTitles" localSheetId="9" hidden="1">Q8_D_Est_Org!$C:$C</definedName>
    <definedName name="Z_2EA2D52B_13B2_48C6_A647_E974628AB287_.wvu.Cols" localSheetId="11" hidden="1">'Q10_SFA '!$Q:$Q</definedName>
    <definedName name="Z_2EA2D52B_13B2_48C6_A647_E974628AB287_.wvu.Cols" localSheetId="12" hidden="1">'Q11_SFA acumulado'!#REF!</definedName>
    <definedName name="Z_2EA2D52B_13B2_48C6_A647_E974628AB287_.wvu.Cols" localSheetId="13" hidden="1">'Q12_SFA Mes'!#REF!</definedName>
    <definedName name="Z_2EA2D52B_13B2_48C6_A647_E974628AB287_.wvu.Cols" localSheetId="5" hidden="1">'Q4_ R_fiscal'!$D:$D</definedName>
    <definedName name="Z_2EA2D52B_13B2_48C6_A647_E974628AB287_.wvu.Cols" localSheetId="6" hidden="1">Q5_R_n_fiscal!$D:$D</definedName>
    <definedName name="Z_2EA2D52B_13B2_48C6_A647_E974628AB287_.wvu.Cols" localSheetId="7" hidden="1">'Q6_D_Est ECO'!#REF!</definedName>
    <definedName name="Z_2EA2D52B_13B2_48C6_A647_E974628AB287_.wvu.PrintArea" localSheetId="11" hidden="1">'Q10_SFA '!$C$1:$R$12</definedName>
    <definedName name="Z_2EA2D52B_13B2_48C6_A647_E974628AB287_.wvu.PrintArea" localSheetId="12" hidden="1">'Q11_SFA acumulado'!$C$1:$F$46</definedName>
    <definedName name="Z_2EA2D52B_13B2_48C6_A647_E974628AB287_.wvu.PrintArea" localSheetId="13" hidden="1">'Q12_SFA Mes'!$C$1:$F$33</definedName>
    <definedName name="Z_2EA2D52B_13B2_48C6_A647_E974628AB287_.wvu.PrintArea" localSheetId="3" hidden="1">Q2_Global_Est!$B$1:$H$37</definedName>
    <definedName name="Z_2EA2D52B_13B2_48C6_A647_E974628AB287_.wvu.PrintArea" localSheetId="4" hidden="1">Q3_Global_M!$B$1:$H$32</definedName>
    <definedName name="Z_2EA2D52B_13B2_48C6_A647_E974628AB287_.wvu.PrintArea" localSheetId="5" hidden="1">'Q4_ R_fiscal'!#REF!</definedName>
    <definedName name="Z_2EA2D52B_13B2_48C6_A647_E974628AB287_.wvu.PrintArea" localSheetId="6" hidden="1">Q5_R_n_fiscal!#REF!</definedName>
    <definedName name="Z_2EA2D52B_13B2_48C6_A647_E974628AB287_.wvu.PrintArea" localSheetId="7" hidden="1">'Q6_D_Est ECO'!$B$1:$H$40</definedName>
    <definedName name="Z_2EA2D52B_13B2_48C6_A647_E974628AB287_.wvu.PrintArea" localSheetId="8" hidden="1">Q7_D_Est_Func!$B$1:$F$22</definedName>
    <definedName name="Z_2EA2D52B_13B2_48C6_A647_E974628AB287_.wvu.PrintArea" localSheetId="9" hidden="1">Q8_D_Est_Org!$B$1:$AG$47</definedName>
    <definedName name="Z_2EA2D52B_13B2_48C6_A647_E974628AB287_.wvu.PrintTitles" localSheetId="7" hidden="1">'Q6_D_Est ECO'!$C:$C</definedName>
    <definedName name="Z_2EA2D52B_13B2_48C6_A647_E974628AB287_.wvu.PrintTitles" localSheetId="9" hidden="1">Q8_D_Est_Org!$C:$C</definedName>
    <definedName name="Z_397AD331_8EE9_49A3_85C5_CAAF9519E963_.wvu.Cols" localSheetId="11" hidden="1">'Q10_SFA '!$Q:$Q</definedName>
    <definedName name="Z_397AD331_8EE9_49A3_85C5_CAAF9519E963_.wvu.Cols" localSheetId="12" hidden="1">'Q11_SFA acumulado'!#REF!</definedName>
    <definedName name="Z_397AD331_8EE9_49A3_85C5_CAAF9519E963_.wvu.Cols" localSheetId="13" hidden="1">'Q12_SFA Mes'!#REF!</definedName>
    <definedName name="Z_397AD331_8EE9_49A3_85C5_CAAF9519E963_.wvu.Cols" localSheetId="5" hidden="1">'Q4_ R_fiscal'!$D:$D</definedName>
    <definedName name="Z_397AD331_8EE9_49A3_85C5_CAAF9519E963_.wvu.Cols" localSheetId="6" hidden="1">Q5_R_n_fiscal!$D:$D</definedName>
    <definedName name="Z_397AD331_8EE9_49A3_85C5_CAAF9519E963_.wvu.Cols" localSheetId="7" hidden="1">'Q6_D_Est ECO'!#REF!</definedName>
    <definedName name="Z_397AD331_8EE9_49A3_85C5_CAAF9519E963_.wvu.Cols" localSheetId="9" hidden="1">Q8_D_Est_Org!$Q:$AE</definedName>
    <definedName name="Z_397AD331_8EE9_49A3_85C5_CAAF9519E963_.wvu.PrintArea" localSheetId="11" hidden="1">'Q10_SFA '!$C$1:$R$12</definedName>
    <definedName name="Z_397AD331_8EE9_49A3_85C5_CAAF9519E963_.wvu.PrintArea" localSheetId="12" hidden="1">'Q11_SFA acumulado'!$C$1:$F$46</definedName>
    <definedName name="Z_397AD331_8EE9_49A3_85C5_CAAF9519E963_.wvu.PrintArea" localSheetId="13" hidden="1">'Q12_SFA Mes'!$C$1:$F$33</definedName>
    <definedName name="Z_397AD331_8EE9_49A3_85C5_CAAF9519E963_.wvu.PrintArea" localSheetId="3" hidden="1">Q2_Global_Est!$B$1:$H$37</definedName>
    <definedName name="Z_397AD331_8EE9_49A3_85C5_CAAF9519E963_.wvu.PrintArea" localSheetId="4" hidden="1">Q3_Global_M!$B$1:$H$32</definedName>
    <definedName name="Z_397AD331_8EE9_49A3_85C5_CAAF9519E963_.wvu.PrintArea" localSheetId="5" hidden="1">'Q4_ R_fiscal'!#REF!</definedName>
    <definedName name="Z_397AD331_8EE9_49A3_85C5_CAAF9519E963_.wvu.PrintArea" localSheetId="6" hidden="1">Q5_R_n_fiscal!#REF!</definedName>
    <definedName name="Z_397AD331_8EE9_49A3_85C5_CAAF9519E963_.wvu.PrintArea" localSheetId="7" hidden="1">'Q6_D_Est ECO'!$B$1:$H$40</definedName>
    <definedName name="Z_397AD331_8EE9_49A3_85C5_CAAF9519E963_.wvu.PrintArea" localSheetId="8" hidden="1">Q7_D_Est_Func!$B$1:$F$22</definedName>
    <definedName name="Z_397AD331_8EE9_49A3_85C5_CAAF9519E963_.wvu.PrintArea" localSheetId="9" hidden="1">Q8_D_Est_Org!$B$1:$AG$47</definedName>
    <definedName name="Z_397AD331_8EE9_49A3_85C5_CAAF9519E963_.wvu.PrintTitles" localSheetId="7" hidden="1">'Q6_D_Est ECO'!$C:$C</definedName>
    <definedName name="Z_397AD331_8EE9_49A3_85C5_CAAF9519E963_.wvu.PrintTitles" localSheetId="9" hidden="1">Q8_D_Est_Org!$C:$C</definedName>
    <definedName name="Z_409D0809_DA86_4C14_803D_2162A19A44FF_.wvu.Cols" localSheetId="11" hidden="1">'Q10_SFA '!$Q:$Q</definedName>
    <definedName name="Z_409D0809_DA86_4C14_803D_2162A19A44FF_.wvu.Cols" localSheetId="12" hidden="1">'Q11_SFA acumulado'!#REF!</definedName>
    <definedName name="Z_409D0809_DA86_4C14_803D_2162A19A44FF_.wvu.Cols" localSheetId="13" hidden="1">'Q12_SFA Mes'!#REF!</definedName>
    <definedName name="Z_409D0809_DA86_4C14_803D_2162A19A44FF_.wvu.Cols" localSheetId="5" hidden="1">'Q4_ R_fiscal'!$D:$D</definedName>
    <definedName name="Z_409D0809_DA86_4C14_803D_2162A19A44FF_.wvu.Cols" localSheetId="6" hidden="1">Q5_R_n_fiscal!$D:$D</definedName>
    <definedName name="Z_409D0809_DA86_4C14_803D_2162A19A44FF_.wvu.Cols" localSheetId="7" hidden="1">'Q6_D_Est ECO'!#REF!</definedName>
    <definedName name="Z_409D0809_DA86_4C14_803D_2162A19A44FF_.wvu.PrintArea" localSheetId="11" hidden="1">'Q10_SFA '!$C$1:$R$12</definedName>
    <definedName name="Z_409D0809_DA86_4C14_803D_2162A19A44FF_.wvu.PrintArea" localSheetId="12" hidden="1">'Q11_SFA acumulado'!$C$1:$F$46</definedName>
    <definedName name="Z_409D0809_DA86_4C14_803D_2162A19A44FF_.wvu.PrintArea" localSheetId="13" hidden="1">'Q12_SFA Mes'!$C$1:$F$33</definedName>
    <definedName name="Z_409D0809_DA86_4C14_803D_2162A19A44FF_.wvu.PrintArea" localSheetId="3" hidden="1">Q2_Global_Est!$B$1:$H$37</definedName>
    <definedName name="Z_409D0809_DA86_4C14_803D_2162A19A44FF_.wvu.PrintArea" localSheetId="4" hidden="1">Q3_Global_M!$B$1:$H$32</definedName>
    <definedName name="Z_409D0809_DA86_4C14_803D_2162A19A44FF_.wvu.PrintArea" localSheetId="5" hidden="1">'Q4_ R_fiscal'!#REF!</definedName>
    <definedName name="Z_409D0809_DA86_4C14_803D_2162A19A44FF_.wvu.PrintArea" localSheetId="6" hidden="1">Q5_R_n_fiscal!#REF!</definedName>
    <definedName name="Z_409D0809_DA86_4C14_803D_2162A19A44FF_.wvu.PrintArea" localSheetId="7" hidden="1">'Q6_D_Est ECO'!$B$1:$H$40</definedName>
    <definedName name="Z_409D0809_DA86_4C14_803D_2162A19A44FF_.wvu.PrintArea" localSheetId="8" hidden="1">Q7_D_Est_Func!$B$1:$F$22</definedName>
    <definedName name="Z_409D0809_DA86_4C14_803D_2162A19A44FF_.wvu.PrintArea" localSheetId="9" hidden="1">Q8_D_Est_Org!$B$1:$AG$47</definedName>
    <definedName name="Z_409D0809_DA86_4C14_803D_2162A19A44FF_.wvu.PrintTitles" localSheetId="7" hidden="1">'Q6_D_Est ECO'!$C:$C</definedName>
    <definedName name="Z_409D0809_DA86_4C14_803D_2162A19A44FF_.wvu.PrintTitles" localSheetId="9" hidden="1">Q8_D_Est_Org!$C:$C</definedName>
    <definedName name="Z_43AB44CB_B133_4B3C_9B24_AA3B4A5A58A7_.wvu.Cols" localSheetId="11" hidden="1">'Q10_SFA '!$Q:$Q</definedName>
    <definedName name="Z_43AB44CB_B133_4B3C_9B24_AA3B4A5A58A7_.wvu.Cols" localSheetId="12" hidden="1">'Q11_SFA acumulado'!#REF!</definedName>
    <definedName name="Z_43AB44CB_B133_4B3C_9B24_AA3B4A5A58A7_.wvu.Cols" localSheetId="13" hidden="1">'Q12_SFA Mes'!#REF!</definedName>
    <definedName name="Z_43AB44CB_B133_4B3C_9B24_AA3B4A5A58A7_.wvu.Cols" localSheetId="7" hidden="1">'Q6_D_Est ECO'!#REF!</definedName>
    <definedName name="Z_43AB44CB_B133_4B3C_9B24_AA3B4A5A58A7_.wvu.Cols" localSheetId="9" hidden="1">Q8_D_Est_Org!$Q:$AE</definedName>
    <definedName name="Z_43AB44CB_B133_4B3C_9B24_AA3B4A5A58A7_.wvu.PrintArea" localSheetId="11" hidden="1">'Q10_SFA '!$C$1:$R$12</definedName>
    <definedName name="Z_43AB44CB_B133_4B3C_9B24_AA3B4A5A58A7_.wvu.PrintArea" localSheetId="12" hidden="1">'Q11_SFA acumulado'!$C$1:$F$46</definedName>
    <definedName name="Z_43AB44CB_B133_4B3C_9B24_AA3B4A5A58A7_.wvu.PrintArea" localSheetId="13" hidden="1">'Q12_SFA Mes'!$C$1:$F$33</definedName>
    <definedName name="Z_43AB44CB_B133_4B3C_9B24_AA3B4A5A58A7_.wvu.PrintArea" localSheetId="3" hidden="1">Q2_Global_Est!$B$1:$H$37</definedName>
    <definedName name="Z_43AB44CB_B133_4B3C_9B24_AA3B4A5A58A7_.wvu.PrintArea" localSheetId="4" hidden="1">Q3_Global_M!$B$1:$H$32</definedName>
    <definedName name="Z_43AB44CB_B133_4B3C_9B24_AA3B4A5A58A7_.wvu.PrintArea" localSheetId="5" hidden="1">'Q4_ R_fiscal'!#REF!</definedName>
    <definedName name="Z_43AB44CB_B133_4B3C_9B24_AA3B4A5A58A7_.wvu.PrintArea" localSheetId="6" hidden="1">Q5_R_n_fiscal!#REF!</definedName>
    <definedName name="Z_43AB44CB_B133_4B3C_9B24_AA3B4A5A58A7_.wvu.PrintArea" localSheetId="7" hidden="1">'Q6_D_Est ECO'!$B$1:$H$40</definedName>
    <definedName name="Z_43AB44CB_B133_4B3C_9B24_AA3B4A5A58A7_.wvu.PrintArea" localSheetId="8" hidden="1">Q7_D_Est_Func!$B$1:$F$22</definedName>
    <definedName name="Z_43AB44CB_B133_4B3C_9B24_AA3B4A5A58A7_.wvu.PrintArea" localSheetId="9" hidden="1">Q8_D_Est_Org!$B$1:$AG$47</definedName>
    <definedName name="Z_43AB44CB_B133_4B3C_9B24_AA3B4A5A58A7_.wvu.PrintTitles" localSheetId="7" hidden="1">'Q6_D_Est ECO'!$C:$C</definedName>
    <definedName name="Z_43AB44CB_B133_4B3C_9B24_AA3B4A5A58A7_.wvu.PrintTitles" localSheetId="9" hidden="1">Q8_D_Est_Org!$C:$C</definedName>
    <definedName name="Z_60062E94_E9B0_4825_A812_182FE1DB6021_.wvu.Cols" localSheetId="11" hidden="1">'Q10_SFA '!$Q:$Q</definedName>
    <definedName name="Z_60062E94_E9B0_4825_A812_182FE1DB6021_.wvu.Cols" localSheetId="12" hidden="1">'Q11_SFA acumulado'!#REF!</definedName>
    <definedName name="Z_60062E94_E9B0_4825_A812_182FE1DB6021_.wvu.Cols" localSheetId="13" hidden="1">'Q12_SFA Mes'!#REF!</definedName>
    <definedName name="Z_60062E94_E9B0_4825_A812_182FE1DB6021_.wvu.Cols" localSheetId="5" hidden="1">'Q4_ R_fiscal'!$D:$D</definedName>
    <definedName name="Z_60062E94_E9B0_4825_A812_182FE1DB6021_.wvu.Cols" localSheetId="6" hidden="1">Q5_R_n_fiscal!$D:$D</definedName>
    <definedName name="Z_60062E94_E9B0_4825_A812_182FE1DB6021_.wvu.Cols" localSheetId="7" hidden="1">'Q6_D_Est ECO'!#REF!</definedName>
    <definedName name="Z_60062E94_E9B0_4825_A812_182FE1DB6021_.wvu.Cols" localSheetId="9" hidden="1">Q8_D_Est_Org!$Q:$AE</definedName>
    <definedName name="Z_60062E94_E9B0_4825_A812_182FE1DB6021_.wvu.PrintArea" localSheetId="11" hidden="1">'Q10_SFA '!$C$1:$R$12</definedName>
    <definedName name="Z_60062E94_E9B0_4825_A812_182FE1DB6021_.wvu.PrintArea" localSheetId="12" hidden="1">'Q11_SFA acumulado'!$C$1:$F$46</definedName>
    <definedName name="Z_60062E94_E9B0_4825_A812_182FE1DB6021_.wvu.PrintArea" localSheetId="13" hidden="1">'Q12_SFA Mes'!$C$1:$F$33</definedName>
    <definedName name="Z_60062E94_E9B0_4825_A812_182FE1DB6021_.wvu.PrintArea" localSheetId="3" hidden="1">Q2_Global_Est!$B$1:$H$37</definedName>
    <definedName name="Z_60062E94_E9B0_4825_A812_182FE1DB6021_.wvu.PrintArea" localSheetId="4" hidden="1">Q3_Global_M!$B$1:$H$32</definedName>
    <definedName name="Z_60062E94_E9B0_4825_A812_182FE1DB6021_.wvu.PrintArea" localSheetId="5" hidden="1">'Q4_ R_fiscal'!#REF!</definedName>
    <definedName name="Z_60062E94_E9B0_4825_A812_182FE1DB6021_.wvu.PrintArea" localSheetId="6" hidden="1">Q5_R_n_fiscal!#REF!</definedName>
    <definedName name="Z_60062E94_E9B0_4825_A812_182FE1DB6021_.wvu.PrintArea" localSheetId="7" hidden="1">'Q6_D_Est ECO'!$B$1:$H$40</definedName>
    <definedName name="Z_60062E94_E9B0_4825_A812_182FE1DB6021_.wvu.PrintArea" localSheetId="8" hidden="1">Q7_D_Est_Func!$B$1:$F$22</definedName>
    <definedName name="Z_60062E94_E9B0_4825_A812_182FE1DB6021_.wvu.PrintArea" localSheetId="9" hidden="1">Q8_D_Est_Org!$B$1:$AG$47</definedName>
    <definedName name="Z_60062E94_E9B0_4825_A812_182FE1DB6021_.wvu.PrintTitles" localSheetId="7" hidden="1">'Q6_D_Est ECO'!$C:$C</definedName>
    <definedName name="Z_60062E94_E9B0_4825_A812_182FE1DB6021_.wvu.PrintTitles" localSheetId="9" hidden="1">Q8_D_Est_Org!$C:$C</definedName>
    <definedName name="Z_995CCCB8_BF97_4653_A7C0_86012B807DB5_.wvu.Cols" localSheetId="11" hidden="1">'Q10_SFA '!$Q:$Q</definedName>
    <definedName name="Z_995CCCB8_BF97_4653_A7C0_86012B807DB5_.wvu.Cols" localSheetId="12" hidden="1">'Q11_SFA acumulado'!#REF!</definedName>
    <definedName name="Z_995CCCB8_BF97_4653_A7C0_86012B807DB5_.wvu.Cols" localSheetId="13" hidden="1">'Q12_SFA Mes'!#REF!</definedName>
    <definedName name="Z_995CCCB8_BF97_4653_A7C0_86012B807DB5_.wvu.Cols" localSheetId="5" hidden="1">'Q4_ R_fiscal'!$D:$D</definedName>
    <definedName name="Z_995CCCB8_BF97_4653_A7C0_86012B807DB5_.wvu.Cols" localSheetId="6" hidden="1">Q5_R_n_fiscal!$D:$D</definedName>
    <definedName name="Z_995CCCB8_BF97_4653_A7C0_86012B807DB5_.wvu.Cols" localSheetId="7" hidden="1">'Q6_D_Est ECO'!#REF!</definedName>
    <definedName name="Z_995CCCB8_BF97_4653_A7C0_86012B807DB5_.wvu.Cols" localSheetId="9" hidden="1">Q8_D_Est_Org!$Q:$AE</definedName>
    <definedName name="Z_995CCCB8_BF97_4653_A7C0_86012B807DB5_.wvu.PrintArea" localSheetId="11" hidden="1">'Q10_SFA '!$C$1:$R$12</definedName>
    <definedName name="Z_995CCCB8_BF97_4653_A7C0_86012B807DB5_.wvu.PrintArea" localSheetId="12" hidden="1">'Q11_SFA acumulado'!$C$1:$F$46</definedName>
    <definedName name="Z_995CCCB8_BF97_4653_A7C0_86012B807DB5_.wvu.PrintArea" localSheetId="13" hidden="1">'Q12_SFA Mes'!$C$1:$F$33</definedName>
    <definedName name="Z_995CCCB8_BF97_4653_A7C0_86012B807DB5_.wvu.PrintArea" localSheetId="3" hidden="1">Q2_Global_Est!$B$1:$H$37</definedName>
    <definedName name="Z_995CCCB8_BF97_4653_A7C0_86012B807DB5_.wvu.PrintArea" localSheetId="4" hidden="1">Q3_Global_M!$B$1:$H$32</definedName>
    <definedName name="Z_995CCCB8_BF97_4653_A7C0_86012B807DB5_.wvu.PrintArea" localSheetId="5" hidden="1">'Q4_ R_fiscal'!#REF!</definedName>
    <definedName name="Z_995CCCB8_BF97_4653_A7C0_86012B807DB5_.wvu.PrintArea" localSheetId="6" hidden="1">Q5_R_n_fiscal!#REF!</definedName>
    <definedName name="Z_995CCCB8_BF97_4653_A7C0_86012B807DB5_.wvu.PrintArea" localSheetId="7" hidden="1">'Q6_D_Est ECO'!$B$1:$H$40</definedName>
    <definedName name="Z_995CCCB8_BF97_4653_A7C0_86012B807DB5_.wvu.PrintArea" localSheetId="8" hidden="1">Q7_D_Est_Func!$B$1:$F$22</definedName>
    <definedName name="Z_995CCCB8_BF97_4653_A7C0_86012B807DB5_.wvu.PrintArea" localSheetId="9" hidden="1">Q8_D_Est_Org!$B$1:$AG$47</definedName>
    <definedName name="Z_995CCCB8_BF97_4653_A7C0_86012B807DB5_.wvu.PrintTitles" localSheetId="7" hidden="1">'Q6_D_Est ECO'!$C:$C</definedName>
    <definedName name="Z_995CCCB8_BF97_4653_A7C0_86012B807DB5_.wvu.PrintTitles" localSheetId="9" hidden="1">Q8_D_Est_Org!$C:$C</definedName>
    <definedName name="Z_9C8E7FE3_A7A1_4D36_A156_3751861446D4_.wvu.Cols" localSheetId="11" hidden="1">'Q10_SFA '!$Q:$Q</definedName>
    <definedName name="Z_9C8E7FE3_A7A1_4D36_A156_3751861446D4_.wvu.Cols" localSheetId="12" hidden="1">'Q11_SFA acumulado'!#REF!</definedName>
    <definedName name="Z_9C8E7FE3_A7A1_4D36_A156_3751861446D4_.wvu.Cols" localSheetId="13" hidden="1">'Q12_SFA Mes'!#REF!</definedName>
    <definedName name="Z_9C8E7FE3_A7A1_4D36_A156_3751861446D4_.wvu.Cols" localSheetId="5" hidden="1">'Q4_ R_fiscal'!$D:$D</definedName>
    <definedName name="Z_9C8E7FE3_A7A1_4D36_A156_3751861446D4_.wvu.Cols" localSheetId="6" hidden="1">Q5_R_n_fiscal!$D:$D</definedName>
    <definedName name="Z_9C8E7FE3_A7A1_4D36_A156_3751861446D4_.wvu.Cols" localSheetId="7" hidden="1">'Q6_D_Est ECO'!#REF!</definedName>
    <definedName name="Z_9C8E7FE3_A7A1_4D36_A156_3751861446D4_.wvu.Cols" localSheetId="9" hidden="1">Q8_D_Est_Org!$Q:$AE</definedName>
    <definedName name="Z_9C8E7FE3_A7A1_4D36_A156_3751861446D4_.wvu.PrintArea" localSheetId="11" hidden="1">'Q10_SFA '!$C$1:$R$12</definedName>
    <definedName name="Z_9C8E7FE3_A7A1_4D36_A156_3751861446D4_.wvu.PrintArea" localSheetId="12" hidden="1">'Q11_SFA acumulado'!$C$1:$F$46</definedName>
    <definedName name="Z_9C8E7FE3_A7A1_4D36_A156_3751861446D4_.wvu.PrintArea" localSheetId="13" hidden="1">'Q12_SFA Mes'!$C$1:$F$33</definedName>
    <definedName name="Z_9C8E7FE3_A7A1_4D36_A156_3751861446D4_.wvu.PrintArea" localSheetId="3" hidden="1">Q2_Global_Est!$B$1:$H$37</definedName>
    <definedName name="Z_9C8E7FE3_A7A1_4D36_A156_3751861446D4_.wvu.PrintArea" localSheetId="4" hidden="1">Q3_Global_M!$B$1:$H$32</definedName>
    <definedName name="Z_9C8E7FE3_A7A1_4D36_A156_3751861446D4_.wvu.PrintArea" localSheetId="5" hidden="1">'Q4_ R_fiscal'!#REF!</definedName>
    <definedName name="Z_9C8E7FE3_A7A1_4D36_A156_3751861446D4_.wvu.PrintArea" localSheetId="6" hidden="1">Q5_R_n_fiscal!#REF!</definedName>
    <definedName name="Z_9C8E7FE3_A7A1_4D36_A156_3751861446D4_.wvu.PrintArea" localSheetId="7" hidden="1">'Q6_D_Est ECO'!$B$1:$H$40</definedName>
    <definedName name="Z_9C8E7FE3_A7A1_4D36_A156_3751861446D4_.wvu.PrintArea" localSheetId="8" hidden="1">Q7_D_Est_Func!$B$1:$F$22</definedName>
    <definedName name="Z_9C8E7FE3_A7A1_4D36_A156_3751861446D4_.wvu.PrintArea" localSheetId="9" hidden="1">Q8_D_Est_Org!$B$1:$AG$47</definedName>
    <definedName name="Z_9C8E7FE3_A7A1_4D36_A156_3751861446D4_.wvu.PrintTitles" localSheetId="7" hidden="1">'Q6_D_Est ECO'!$C:$C</definedName>
    <definedName name="Z_9C8E7FE3_A7A1_4D36_A156_3751861446D4_.wvu.PrintTitles" localSheetId="9" hidden="1">Q8_D_Est_Org!$C:$C</definedName>
    <definedName name="Z_B22C7842_6BF9_4A1C_B06C_2AD9B9A784D4_.wvu.Cols" localSheetId="11" hidden="1">'Q10_SFA '!$Q:$Q</definedName>
    <definedName name="Z_B22C7842_6BF9_4A1C_B06C_2AD9B9A784D4_.wvu.Cols" localSheetId="12" hidden="1">'Q11_SFA acumulado'!#REF!</definedName>
    <definedName name="Z_B22C7842_6BF9_4A1C_B06C_2AD9B9A784D4_.wvu.Cols" localSheetId="13" hidden="1">'Q12_SFA Mes'!#REF!</definedName>
    <definedName name="Z_B22C7842_6BF9_4A1C_B06C_2AD9B9A784D4_.wvu.Cols" localSheetId="5" hidden="1">'Q4_ R_fiscal'!$D:$D</definedName>
    <definedName name="Z_B22C7842_6BF9_4A1C_B06C_2AD9B9A784D4_.wvu.Cols" localSheetId="6" hidden="1">Q5_R_n_fiscal!$D:$D</definedName>
    <definedName name="Z_B22C7842_6BF9_4A1C_B06C_2AD9B9A784D4_.wvu.Cols" localSheetId="7" hidden="1">'Q6_D_Est ECO'!#REF!</definedName>
    <definedName name="Z_B22C7842_6BF9_4A1C_B06C_2AD9B9A784D4_.wvu.Cols" localSheetId="9" hidden="1">Q8_D_Est_Org!$Q:$AE</definedName>
    <definedName name="Z_B22C7842_6BF9_4A1C_B06C_2AD9B9A784D4_.wvu.PrintArea" localSheetId="11" hidden="1">'Q10_SFA '!$C$1:$R$12</definedName>
    <definedName name="Z_B22C7842_6BF9_4A1C_B06C_2AD9B9A784D4_.wvu.PrintArea" localSheetId="12" hidden="1">'Q11_SFA acumulado'!$C$1:$F$46</definedName>
    <definedName name="Z_B22C7842_6BF9_4A1C_B06C_2AD9B9A784D4_.wvu.PrintArea" localSheetId="13" hidden="1">'Q12_SFA Mes'!$C$1:$F$33</definedName>
    <definedName name="Z_B22C7842_6BF9_4A1C_B06C_2AD9B9A784D4_.wvu.PrintArea" localSheetId="3" hidden="1">Q2_Global_Est!$B$1:$H$37</definedName>
    <definedName name="Z_B22C7842_6BF9_4A1C_B06C_2AD9B9A784D4_.wvu.PrintArea" localSheetId="4" hidden="1">Q3_Global_M!$B$1:$H$32</definedName>
    <definedName name="Z_B22C7842_6BF9_4A1C_B06C_2AD9B9A784D4_.wvu.PrintArea" localSheetId="5" hidden="1">'Q4_ R_fiscal'!#REF!</definedName>
    <definedName name="Z_B22C7842_6BF9_4A1C_B06C_2AD9B9A784D4_.wvu.PrintArea" localSheetId="6" hidden="1">Q5_R_n_fiscal!#REF!</definedName>
    <definedName name="Z_B22C7842_6BF9_4A1C_B06C_2AD9B9A784D4_.wvu.PrintArea" localSheetId="7" hidden="1">'Q6_D_Est ECO'!$B$1:$H$40</definedName>
    <definedName name="Z_B22C7842_6BF9_4A1C_B06C_2AD9B9A784D4_.wvu.PrintArea" localSheetId="8" hidden="1">Q7_D_Est_Func!$B$1:$F$22</definedName>
    <definedName name="Z_B22C7842_6BF9_4A1C_B06C_2AD9B9A784D4_.wvu.PrintArea" localSheetId="9" hidden="1">Q8_D_Est_Org!$B$1:$AG$47</definedName>
    <definedName name="Z_B22C7842_6BF9_4A1C_B06C_2AD9B9A784D4_.wvu.PrintTitles" localSheetId="7" hidden="1">'Q6_D_Est ECO'!$C:$C</definedName>
    <definedName name="Z_B22C7842_6BF9_4A1C_B06C_2AD9B9A784D4_.wvu.PrintTitles" localSheetId="9" hidden="1">Q8_D_Est_Org!$C:$C</definedName>
    <definedName name="Z_C2013F6E_CF9D_4172_87F3_B954A090B414_.wvu.PrintArea" localSheetId="3" hidden="1">Q2_Global_Est!$C$1:$F$37</definedName>
    <definedName name="Z_C2013F6E_CF9D_4172_87F3_B954A090B414_.wvu.PrintArea" localSheetId="4" hidden="1">Q3_Global_M!$C$1:$F$32</definedName>
    <definedName name="Z_C2013F6E_CF9D_4172_87F3_B954A090B414_.wvu.PrintArea" localSheetId="7" hidden="1">'Q6_D_Est ECO'!$C$1:$H$39</definedName>
    <definedName name="Z_C2013F6E_CF9D_4172_87F3_B954A090B414_.wvu.PrintArea" localSheetId="8" hidden="1">Q7_D_Est_Func!$C$1:$F$22</definedName>
    <definedName name="Z_C2013F6E_CF9D_4172_87F3_B954A090B414_.wvu.PrintArea" localSheetId="9" hidden="1">Q8_D_Est_Org!$D$1:$P$47</definedName>
    <definedName name="Z_DB1D3FDB_E0D5_4FD7_BD6E_EC28675EBF68_.wvu.Cols" localSheetId="11" hidden="1">'Q10_SFA '!$Q:$Q</definedName>
    <definedName name="Z_DB1D3FDB_E0D5_4FD7_BD6E_EC28675EBF68_.wvu.Cols" localSheetId="12" hidden="1">'Q11_SFA acumulado'!#REF!</definedName>
    <definedName name="Z_DB1D3FDB_E0D5_4FD7_BD6E_EC28675EBF68_.wvu.Cols" localSheetId="13" hidden="1">'Q12_SFA Mes'!#REF!</definedName>
    <definedName name="Z_DB1D3FDB_E0D5_4FD7_BD6E_EC28675EBF68_.wvu.Cols" localSheetId="5" hidden="1">'Q4_ R_fiscal'!$D:$D</definedName>
    <definedName name="Z_DB1D3FDB_E0D5_4FD7_BD6E_EC28675EBF68_.wvu.Cols" localSheetId="6" hidden="1">Q5_R_n_fiscal!$D:$D</definedName>
    <definedName name="Z_DB1D3FDB_E0D5_4FD7_BD6E_EC28675EBF68_.wvu.Cols" localSheetId="7" hidden="1">'Q6_D_Est ECO'!#REF!</definedName>
    <definedName name="Z_DB1D3FDB_E0D5_4FD7_BD6E_EC28675EBF68_.wvu.Cols" localSheetId="9" hidden="1">Q8_D_Est_Org!$Q:$AE</definedName>
    <definedName name="Z_DB1D3FDB_E0D5_4FD7_BD6E_EC28675EBF68_.wvu.PrintArea" localSheetId="11" hidden="1">'Q10_SFA '!$C$1:$R$12</definedName>
    <definedName name="Z_DB1D3FDB_E0D5_4FD7_BD6E_EC28675EBF68_.wvu.PrintArea" localSheetId="12" hidden="1">'Q11_SFA acumulado'!$C$1:$F$46</definedName>
    <definedName name="Z_DB1D3FDB_E0D5_4FD7_BD6E_EC28675EBF68_.wvu.PrintArea" localSheetId="13" hidden="1">'Q12_SFA Mes'!$C$1:$F$33</definedName>
    <definedName name="Z_DB1D3FDB_E0D5_4FD7_BD6E_EC28675EBF68_.wvu.PrintArea" localSheetId="3" hidden="1">Q2_Global_Est!$B$1:$H$37</definedName>
    <definedName name="Z_DB1D3FDB_E0D5_4FD7_BD6E_EC28675EBF68_.wvu.PrintArea" localSheetId="4" hidden="1">Q3_Global_M!$B$1:$H$32</definedName>
    <definedName name="Z_DB1D3FDB_E0D5_4FD7_BD6E_EC28675EBF68_.wvu.PrintArea" localSheetId="5" hidden="1">'Q4_ R_fiscal'!#REF!</definedName>
    <definedName name="Z_DB1D3FDB_E0D5_4FD7_BD6E_EC28675EBF68_.wvu.PrintArea" localSheetId="6" hidden="1">Q5_R_n_fiscal!#REF!</definedName>
    <definedName name="Z_DB1D3FDB_E0D5_4FD7_BD6E_EC28675EBF68_.wvu.PrintArea" localSheetId="7" hidden="1">'Q6_D_Est ECO'!$B$1:$H$40</definedName>
    <definedName name="Z_DB1D3FDB_E0D5_4FD7_BD6E_EC28675EBF68_.wvu.PrintArea" localSheetId="8" hidden="1">Q7_D_Est_Func!$B$1:$F$22</definedName>
    <definedName name="Z_DB1D3FDB_E0D5_4FD7_BD6E_EC28675EBF68_.wvu.PrintArea" localSheetId="9" hidden="1">Q8_D_Est_Org!$B$1:$AG$47</definedName>
    <definedName name="Z_DB1D3FDB_E0D5_4FD7_BD6E_EC28675EBF68_.wvu.PrintTitles" localSheetId="7" hidden="1">'Q6_D_Est ECO'!$C:$C</definedName>
    <definedName name="Z_DB1D3FDB_E0D5_4FD7_BD6E_EC28675EBF68_.wvu.PrintTitles" localSheetId="9" hidden="1">Q8_D_Est_Org!$C:$C</definedName>
    <definedName name="Z_EBA68B69_6D6E_44F8_8C51_9491A55275C5_.wvu.Cols" localSheetId="11" hidden="1">'Q10_SFA '!$Q:$Q</definedName>
    <definedName name="Z_EBA68B69_6D6E_44F8_8C51_9491A55275C5_.wvu.Cols" localSheetId="12" hidden="1">'Q11_SFA acumulado'!#REF!</definedName>
    <definedName name="Z_EBA68B69_6D6E_44F8_8C51_9491A55275C5_.wvu.Cols" localSheetId="13" hidden="1">'Q12_SFA Mes'!#REF!</definedName>
    <definedName name="Z_EBA68B69_6D6E_44F8_8C51_9491A55275C5_.wvu.Cols" localSheetId="5" hidden="1">'Q4_ R_fiscal'!$D:$D</definedName>
    <definedName name="Z_EBA68B69_6D6E_44F8_8C51_9491A55275C5_.wvu.Cols" localSheetId="6" hidden="1">Q5_R_n_fiscal!$D:$D</definedName>
    <definedName name="Z_EBA68B69_6D6E_44F8_8C51_9491A55275C5_.wvu.Cols" localSheetId="7" hidden="1">'Q6_D_Est ECO'!#REF!</definedName>
    <definedName name="Z_EBA68B69_6D6E_44F8_8C51_9491A55275C5_.wvu.Cols" localSheetId="9" hidden="1">Q8_D_Est_Org!$Q:$AE</definedName>
    <definedName name="Z_EBA68B69_6D6E_44F8_8C51_9491A55275C5_.wvu.PrintArea" localSheetId="11" hidden="1">'Q10_SFA '!$C$1:$R$12</definedName>
    <definedName name="Z_EBA68B69_6D6E_44F8_8C51_9491A55275C5_.wvu.PrintArea" localSheetId="12" hidden="1">'Q11_SFA acumulado'!$C$1:$F$46</definedName>
    <definedName name="Z_EBA68B69_6D6E_44F8_8C51_9491A55275C5_.wvu.PrintArea" localSheetId="13" hidden="1">'Q12_SFA Mes'!$C$1:$F$33</definedName>
    <definedName name="Z_EBA68B69_6D6E_44F8_8C51_9491A55275C5_.wvu.PrintArea" localSheetId="3" hidden="1">Q2_Global_Est!$B$1:$H$37</definedName>
    <definedName name="Z_EBA68B69_6D6E_44F8_8C51_9491A55275C5_.wvu.PrintArea" localSheetId="4" hidden="1">Q3_Global_M!$B$1:$H$32</definedName>
    <definedName name="Z_EBA68B69_6D6E_44F8_8C51_9491A55275C5_.wvu.PrintArea" localSheetId="5" hidden="1">'Q4_ R_fiscal'!#REF!</definedName>
    <definedName name="Z_EBA68B69_6D6E_44F8_8C51_9491A55275C5_.wvu.PrintArea" localSheetId="6" hidden="1">Q5_R_n_fiscal!#REF!</definedName>
    <definedName name="Z_EBA68B69_6D6E_44F8_8C51_9491A55275C5_.wvu.PrintArea" localSheetId="7" hidden="1">'Q6_D_Est ECO'!$B$1:$H$40</definedName>
    <definedName name="Z_EBA68B69_6D6E_44F8_8C51_9491A55275C5_.wvu.PrintArea" localSheetId="8" hidden="1">Q7_D_Est_Func!$B$1:$F$22</definedName>
    <definedName name="Z_EBA68B69_6D6E_44F8_8C51_9491A55275C5_.wvu.PrintArea" localSheetId="9" hidden="1">Q8_D_Est_Org!$B$1:$AG$47</definedName>
    <definedName name="Z_EBA68B69_6D6E_44F8_8C51_9491A55275C5_.wvu.PrintTitles" localSheetId="7" hidden="1">'Q6_D_Est ECO'!$C:$C</definedName>
    <definedName name="Z_EBA68B69_6D6E_44F8_8C51_9491A55275C5_.wvu.PrintTitles" localSheetId="9" hidden="1">Q8_D_Est_Org!$C:$C</definedName>
  </definedNames>
  <calcPr calcId="191029"/>
  <customWorkbookViews>
    <customWorkbookView name="João Simões - Vista pessoal" guid="{9C8E7FE3-A7A1-4D36-A156-3751861446D4}" mergeInterval="0" personalView="1" maximized="1" windowWidth="1676" windowHeight="828" tabRatio="883" activeSheetId="3"/>
    <customWorkbookView name="Mafalda Ferreira - Vista pessoal" guid="{0011D0C0-6BC7-4DE9-8F83-86F2D0A38DF4}" mergeInterval="0" personalView="1" maximized="1" windowWidth="1916" windowHeight="711" tabRatio="960" activeSheetId="4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Tiago Teixeira - Vista pessoal" guid="{2EA2D52B-13B2-48C6-A647-E974628AB287}" mergeInterval="0" personalView="1" maximized="1" windowWidth="1676" windowHeight="785" tabRatio="883" activeSheetId="5"/>
    <customWorkbookView name="DSOR - Vista pessoal" guid="{EBA68B69-6D6E-44F8-8C51-9491A55275C5}" mergeInterval="0" personalView="1" maximized="1" xWindow="1" yWindow="1" windowWidth="1020" windowHeight="547" tabRatio="883" activeSheetId="3"/>
    <customWorkbookView name="Jorge Henriques - Vista pessoal" guid="{397AD331-8EE9-49A3-85C5-CAAF9519E963}" mergeInterval="0" personalView="1" maximized="1" windowWidth="1916" windowHeight="855" tabRatio="883" activeSheetId="9"/>
    <customWorkbookView name="Jorge Daniel Silva - Vista pessoal" guid="{60062E94-E9B0-4825-A812-182FE1DB6021}" mergeInterval="0" personalView="1" maximized="1" windowWidth="1676" windowHeight="78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Tiago Saraiva - Vista pessoal" guid="{995CCCB8-BF97-4653-A7C0-86012B807DB5}" mergeInterval="0" personalView="1" maximized="1" windowWidth="1676" windowHeight="765" tabRatio="883" activeSheetId="4"/>
    <customWorkbookView name="Sílvia Pinto - Vista pessoal" guid="{43AB44CB-B133-4B3C-9B24-AA3B4A5A58A7}" mergeInterval="0" personalView="1" maximized="1" windowWidth="1676" windowHeight="791" tabRatio="883" activeSheetId="7"/>
    <customWorkbookView name="luisa.cipriano - Vista pessoal" guid="{DB1D3FDB-E0D5-4FD7-BD6E-EC28675EBF68}" mergeInterval="0" personalView="1" maximized="1" xWindow="1" yWindow="1" windowWidth="1680" windowHeight="788" tabRatio="883" activeSheetId="7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" i="61" l="1"/>
  <c r="D42" i="38"/>
  <c r="C41" i="38"/>
  <c r="D33" i="38"/>
  <c r="C32" i="38"/>
  <c r="D24" i="38"/>
  <c r="C23" i="38"/>
  <c r="D3" i="38"/>
  <c r="C2" i="60"/>
  <c r="C2" i="9"/>
  <c r="C2" i="50"/>
  <c r="C2" i="10"/>
  <c r="C2" i="11"/>
  <c r="C2" i="12"/>
  <c r="C2" i="39"/>
  <c r="C2" i="13"/>
  <c r="C2" i="51"/>
  <c r="C2" i="61"/>
  <c r="C2" i="38"/>
  <c r="C2" i="32"/>
  <c r="C2" i="8"/>
  <c r="C46" i="12"/>
  <c r="F33" i="38" l="1"/>
  <c r="E33" i="38"/>
  <c r="F42" i="38"/>
  <c r="E42" i="38"/>
  <c r="F24" i="38"/>
  <c r="E24" i="38"/>
  <c r="G24" i="38"/>
  <c r="G33" i="38"/>
  <c r="G42" i="38"/>
  <c r="G3" i="38"/>
  <c r="A16" i="54" l="1"/>
  <c r="A8" i="54"/>
  <c r="A14" i="54"/>
  <c r="F3" i="11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G3" i="32"/>
  <c r="A20" i="54"/>
  <c r="E2" i="53" l="1"/>
  <c r="H3" i="12" l="1"/>
  <c r="F3" i="12"/>
  <c r="A6" i="54" l="1"/>
  <c r="F3" i="51" l="1"/>
  <c r="C45" i="51" l="1"/>
  <c r="C12" i="13"/>
  <c r="C7" i="39"/>
  <c r="C47" i="12"/>
  <c r="C22" i="11" l="1"/>
  <c r="C39" i="10"/>
  <c r="C24" i="50"/>
  <c r="C24" i="9"/>
  <c r="C37" i="8"/>
  <c r="C48" i="38"/>
  <c r="C39" i="38"/>
  <c r="C30" i="38"/>
  <c r="C21" i="38"/>
  <c r="C47" i="32"/>
  <c r="L3" i="12" l="1"/>
  <c r="K3" i="12"/>
  <c r="I3" i="1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C38" i="8"/>
  <c r="G2" i="9" l="1"/>
  <c r="G2" i="50"/>
  <c r="F3" i="50"/>
  <c r="G3" i="9"/>
  <c r="G3" i="50"/>
  <c r="M3" i="12" l="1"/>
  <c r="N3" i="12"/>
  <c r="O3" i="12"/>
  <c r="J3" i="12"/>
  <c r="G3" i="12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F3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R2" i="12"/>
  <c r="P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3" i="38" l="1"/>
  <c r="E3" i="38"/>
  <c r="Y4" i="54" l="1"/>
  <c r="E45" i="51" l="1"/>
  <c r="D45" i="51"/>
  <c r="E12" i="13"/>
  <c r="D12" i="13"/>
  <c r="E7" i="39"/>
  <c r="D7" i="39"/>
  <c r="E47" i="12"/>
  <c r="D47" i="12"/>
  <c r="A18" i="54" l="1"/>
  <c r="A17" i="54" l="1"/>
  <c r="A15" i="54"/>
  <c r="A13" i="54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<sst xmlns="http://schemas.openxmlformats.org/spreadsheetml/2006/main" count="127" uniqueCount="109">
  <si>
    <t xml:space="preserve"> 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</si>
  <si>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</si>
  <si>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</si>
  <si>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</si>
  <si>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</si>
  <si>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</si>
  <si>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</si>
  <si>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</si>
  <si>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</si>
  <si>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</si>
  <si>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</si>
  <si>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Lista de entidades que cumprem com o estabelecido no art.º 7.º da LCPA (SFA/EPR)</t>
  </si>
  <si>
    <t>Lista de entidades que cumprem com o estabelecido no art.º 7.º da LCPA (Serviços Integrados)</t>
  </si>
  <si>
    <t>Assembleia Legislativa da Madeira</t>
  </si>
  <si>
    <t>Presidência do Governo</t>
  </si>
  <si>
    <t>Secretaria Geral da Presidência</t>
  </si>
  <si>
    <t>Direção Regional das Comunidades e Cooperação Externa</t>
  </si>
  <si>
    <t>Secretaria Regional de Educação, Ciência e Tecnologia</t>
  </si>
  <si>
    <t>Gabinete da Unidade de Gestão e Planeamento da SRE</t>
  </si>
  <si>
    <t>Inspeção Regional de Educação</t>
  </si>
  <si>
    <t>Escola Básica dos 1º, 2º e 3º Ciclos Com Pré-Escolar de Bartolomeu Perestrelo</t>
  </si>
  <si>
    <t>Escola Básica e Secundária de Machico</t>
  </si>
  <si>
    <t>Escola Básica e Secundaria Com Pré-Escolar da Calheta</t>
  </si>
  <si>
    <t>Escola Básica e Secundária Padre Manuel Álvares, Ribeira Brava</t>
  </si>
  <si>
    <t>Escola Básica dos 2º e 3º Ciclos do Estreito de Câmara de Lobos</t>
  </si>
  <si>
    <t>Escola Básica e Secundária de Santa Cruz</t>
  </si>
  <si>
    <t>Escola Básica e Secundária Prof.Doutor Freitas Branco-Porto Santo</t>
  </si>
  <si>
    <t>Escola Básica e Secundária da Ponta do Sol</t>
  </si>
  <si>
    <t>Escola Básica dos 2º e 3º Ciclos Dr. Horácio Bento de Gouveia-Funchal</t>
  </si>
  <si>
    <t>Escola Básica Com Pré-Escolar de Santo António e Curral das Freiras</t>
  </si>
  <si>
    <t>Escola Básica e Secundária Bispo D. Manuel Ferreira Cabral, Santana</t>
  </si>
  <si>
    <t>Escola Básica e Secundária D. Lucinda Andrade, São Vicente</t>
  </si>
  <si>
    <t>Escola Secundária Jaime Moniz, Funchal</t>
  </si>
  <si>
    <t>Escola Secundária Francisco Franco, Funchal</t>
  </si>
  <si>
    <t>Escola Básica e Secundária Dr. Luís Maurílio da Silva Dantas, Carmo</t>
  </si>
  <si>
    <t>Escola Básica dos 2º e 3º Ciclos do Caniço</t>
  </si>
  <si>
    <t>Escola Básica dos 2º e 3º Ciclos dos Louros, Funchal</t>
  </si>
  <si>
    <t>Escola Básica dos 2º e 3º Ciclos Dr. Eduardo Brazão de Castro, São Roque</t>
  </si>
  <si>
    <t>Escola Básica e Secundária Com Pré-Escolar e Creche do Porto Moniz</t>
  </si>
  <si>
    <t>Escola Básica dos 2º e 3º Ciclos da Torre</t>
  </si>
  <si>
    <t>Escola Básica dos 2º e 3º Ciclos do Caniçal</t>
  </si>
  <si>
    <t>Escola Básica dos 1º, 2º e 3º Ciclo e Pre-Escolar Porto da Cruz</t>
  </si>
  <si>
    <t>Escola Básica 2 3 Ciclos Cónego João Jacinto Gonçalves de Andrade-Campanário</t>
  </si>
  <si>
    <t>Direção Regional de Juventude</t>
  </si>
  <si>
    <t>Secretaria Regional de Economia</t>
  </si>
  <si>
    <t>Direção Regional da Economia e Transportes</t>
  </si>
  <si>
    <t>Autoridade Regional das Atividades Económicas</t>
  </si>
  <si>
    <t>Gabinete do Secretário Regional</t>
  </si>
  <si>
    <t>Secretaria Regional das Finanças</t>
  </si>
  <si>
    <t>Direção Regional da Administração Pública e Modernização Administrativa</t>
  </si>
  <si>
    <t>Direção Regional dos Assuntos Europeus e Cooperação Externa</t>
  </si>
  <si>
    <t>Inspeção Regional de Finanças</t>
  </si>
  <si>
    <t>Autoridade Tributária e Assuntos Fiscais da RAM</t>
  </si>
  <si>
    <t>Direção Regional de Estatística da Madeira</t>
  </si>
  <si>
    <t>Direção Regional de Informática</t>
  </si>
  <si>
    <t>Secretaria Regional de Saúde e Proteção Civil</t>
  </si>
  <si>
    <t>Direção Regional Para as Políticas Públicas Integradas e Longevidade</t>
  </si>
  <si>
    <t>Secretaria Regional de Turismo e Cultura</t>
  </si>
  <si>
    <t>Gabinete do Secretário Regional do Turismo e Cultura</t>
  </si>
  <si>
    <t>Direção Regional de Turismo</t>
  </si>
  <si>
    <t>Direção Regional da Cultura</t>
  </si>
  <si>
    <t>Direção Regional do Arquivo e Biblioteca da Madeira</t>
  </si>
  <si>
    <t>Secretaria Regional de Inclusão Social e Cidadania</t>
  </si>
  <si>
    <t>Gabinete da Secretária Regional</t>
  </si>
  <si>
    <t>Direção Regional do Trabalho e Ação Inspetiva</t>
  </si>
  <si>
    <t>Secretaria Regional de Mar e Pescas</t>
  </si>
  <si>
    <t>Gabinete do Secretário Regional de Mar e Pescas</t>
  </si>
  <si>
    <t>Direção Regional de Pescas</t>
  </si>
  <si>
    <t>Direção Regional do Mar</t>
  </si>
  <si>
    <t>Secretaria Regional de Agricultura e Desenvolvimento Rural</t>
  </si>
  <si>
    <t>Gabinete do Secretario Regional de Agricultura e Desenvolvimento Rural</t>
  </si>
  <si>
    <t>Secretaria Regional de Equipamentos e Infraestruturas</t>
  </si>
  <si>
    <t>Gabinete do Secretário Regional dos Equipamentos Infraestruturas</t>
  </si>
  <si>
    <t>Direção Regional de Planeamento, Recursos e Gestão de Obras Públicas</t>
  </si>
  <si>
    <t>Laboratório Regional de Engenharia Civil</t>
  </si>
  <si>
    <t>Direção Regional de Equipamento Social e Conservação</t>
  </si>
  <si>
    <t>Unidade de Acompanhamento da Construção do Hospital Central da Madeira</t>
  </si>
  <si>
    <t>Conservatório -Escola Profissional das Artes da Madeira</t>
  </si>
  <si>
    <t>Instituto das Artes da Madeira</t>
  </si>
  <si>
    <t>Instituto para a Qualificação</t>
  </si>
  <si>
    <t>ARDITI-Agencia Regional Para Desenvolvimento da Inv. Tecnologica e Inovaçao</t>
  </si>
  <si>
    <t>EPHTM-Escola Profissional de Hotelaria e Turismo da Madeira</t>
  </si>
  <si>
    <t>Instituto de Desenvolvimento Empresarial</t>
  </si>
  <si>
    <t>APRAM -Administração dos Portos da Região Autónoma da Madeira, S.A.</t>
  </si>
  <si>
    <t>Fundo de Estabilização Tributária da Região Autónoma da Madeira</t>
  </si>
  <si>
    <t>Gabinete de Gestão da Loja do Cidadão</t>
  </si>
  <si>
    <t>Instituto de Desenvolvimento Regional, IP-RAM</t>
  </si>
  <si>
    <t>PATRIRAM-Titularidade e Gestão do Património Público Regional, S.A.</t>
  </si>
  <si>
    <t>Serviço Regional de Proteção Civil,IP-RAM</t>
  </si>
  <si>
    <t>Instituto de Emprego da Madeira, IP-RAM</t>
  </si>
  <si>
    <t>Secretaria Regional de Ambiente, Recursos Naturais e Alterações Climáticas</t>
  </si>
  <si>
    <t>Instituto das Florestas e Conservação da Natureza, IP-RAM</t>
  </si>
  <si>
    <t>Instituto do Vinho, do Bordado e do Artesanato da Madeira</t>
  </si>
  <si>
    <t>CARAM -Centro de Abate da Região Autónoma da Madeira, EPERAM</t>
  </si>
  <si>
    <t>SDNM-Sociedade de Desenvolvimento do Norte da Madeira</t>
  </si>
  <si>
    <t>Sociedade de Desenvolvimento do Porto Santo, S.A.</t>
  </si>
  <si>
    <t>Ponta do Oeste-Sociedade de Promoção e Desenvolvimento Zona Oeste da Madeira, S.A.</t>
  </si>
  <si>
    <t>Sociedade Metropolitana de Desenvolvimento, S.A.</t>
  </si>
  <si>
    <t>IHM-Investimentos Habitacionais da Madeira, EPERAM</t>
  </si>
  <si>
    <t>Escola Básica e Secundária de Gonçalves Zarco, Funchal</t>
  </si>
  <si>
    <t>Direção Regional do Orçamento e Tesouro</t>
  </si>
  <si>
    <t>Direção Regional do Património</t>
  </si>
  <si>
    <t>Direção Regional dos Assuntos Sociais</t>
  </si>
  <si>
    <t>Direção Regional do Ordenamento do Território</t>
  </si>
  <si>
    <t>Drpri-Gabinete do Diretor Regional</t>
  </si>
  <si>
    <t>Escola Básica e Secundária Dr. Ângelo Augusto da Silva, Funchal</t>
  </si>
  <si>
    <t>Gabinete do Secretario e Serviços Dependentes-SRS</t>
  </si>
  <si>
    <t>VH (%)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</si>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</sst>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5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</borders>
  <cellStyleXfs count="33799">
    <xf numFmtId="0" fontId="0" fillId="0" borderId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7" fillId="20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7" fillId="19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7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171" fontId="1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6" fillId="57" borderId="0" applyNumberFormat="0" applyBorder="0" applyAlignment="0" applyProtection="0"/>
    <xf numFmtId="0" fontId="49" fillId="0" borderId="0"/>
    <xf numFmtId="0" fontId="57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22" fillId="0" borderId="0"/>
    <xf numFmtId="0" fontId="15" fillId="0" borderId="0"/>
    <xf numFmtId="0" fontId="2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0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35" fillId="0" borderId="0"/>
    <xf numFmtId="0" fontId="16" fillId="0" borderId="0"/>
    <xf numFmtId="0" fontId="49" fillId="58" borderId="14" applyNumberFormat="0" applyFont="0" applyAlignment="0" applyProtection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62" fillId="0" borderId="16" applyNumberFormat="0" applyFill="0" applyAlignment="0" applyProtection="0"/>
    <xf numFmtId="169" fontId="15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57" fillId="31" borderId="0" applyNumberFormat="0" applyBorder="0" applyAlignment="0" applyProtection="0"/>
    <xf numFmtId="0" fontId="40" fillId="0" borderId="1" applyNumberFormat="0" applyFill="0" applyAlignment="0" applyProtection="0"/>
    <xf numFmtId="167" fontId="65" fillId="0" borderId="24"/>
    <xf numFmtId="0" fontId="72" fillId="47" borderId="13" applyNumberFormat="0" applyAlignment="0" applyProtection="0"/>
    <xf numFmtId="0" fontId="73" fillId="54" borderId="0" applyNumberFormat="0" applyBorder="0" applyAlignment="0" applyProtection="0"/>
    <xf numFmtId="0" fontId="74" fillId="55" borderId="13" applyNumberFormat="0" applyAlignment="0" applyProtection="0"/>
    <xf numFmtId="179" fontId="15" fillId="0" borderId="0" applyFon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76" fillId="5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6" fillId="0" borderId="0"/>
    <xf numFmtId="0" fontId="14" fillId="0" borderId="0"/>
    <xf numFmtId="0" fontId="77" fillId="0" borderId="0"/>
    <xf numFmtId="0" fontId="3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/>
    <xf numFmtId="0" fontId="14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57" fillId="0" borderId="0"/>
    <xf numFmtId="0" fontId="14" fillId="0" borderId="0"/>
    <xf numFmtId="0" fontId="15" fillId="0" borderId="0"/>
    <xf numFmtId="0" fontId="77" fillId="0" borderId="0"/>
    <xf numFmtId="9" fontId="14" fillId="0" borderId="0" applyFont="0" applyFill="0" applyBorder="0" applyAlignment="0" applyProtection="0"/>
    <xf numFmtId="9" fontId="77" fillId="0" borderId="0" applyFont="0" applyFill="0" applyBorder="0" applyAlignment="0" applyProtection="0"/>
    <xf numFmtId="166" fontId="78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14" fillId="58" borderId="14" applyNumberFormat="0" applyFont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4" fillId="30" borderId="0" applyNumberFormat="0" applyBorder="0" applyAlignment="0" applyProtection="0"/>
    <xf numFmtId="0" fontId="14" fillId="36" borderId="0" applyNumberFormat="0" applyBorder="0" applyAlignment="0" applyProtection="0"/>
    <xf numFmtId="0" fontId="14" fillId="31" borderId="0" applyNumberFormat="0" applyBorder="0" applyAlignment="0" applyProtection="0"/>
    <xf numFmtId="0" fontId="14" fillId="37" borderId="0" applyNumberFormat="0" applyBorder="0" applyAlignment="0" applyProtection="0"/>
    <xf numFmtId="0" fontId="14" fillId="32" borderId="0" applyNumberFormat="0" applyBorder="0" applyAlignment="0" applyProtection="0"/>
    <xf numFmtId="0" fontId="14" fillId="38" borderId="0" applyNumberFormat="0" applyBorder="0" applyAlignment="0" applyProtection="0"/>
    <xf numFmtId="0" fontId="14" fillId="33" borderId="0" applyNumberFormat="0" applyBorder="0" applyAlignment="0" applyProtection="0"/>
    <xf numFmtId="0" fontId="14" fillId="39" borderId="0" applyNumberFormat="0" applyBorder="0" applyAlignment="0" applyProtection="0"/>
    <xf numFmtId="0" fontId="14" fillId="34" borderId="0" applyNumberFormat="0" applyBorder="0" applyAlignment="0" applyProtection="0"/>
    <xf numFmtId="0" fontId="14" fillId="40" borderId="0" applyNumberFormat="0" applyBorder="0" applyAlignment="0" applyProtection="0"/>
    <xf numFmtId="0" fontId="13" fillId="0" borderId="0"/>
    <xf numFmtId="0" fontId="12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4" fillId="0" borderId="5" applyNumberFormat="0" applyFill="0" applyAlignment="0" applyProtection="0"/>
    <xf numFmtId="0" fontId="37" fillId="69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/>
    <xf numFmtId="0" fontId="79" fillId="3" borderId="0" applyNumberFormat="0" applyBorder="0" applyAlignment="0" applyProtection="0"/>
    <xf numFmtId="181" fontId="15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0" fillId="68" borderId="8" applyNumberFormat="0" applyAlignment="0" applyProtection="0"/>
    <xf numFmtId="0" fontId="3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8" fillId="0" borderId="26" applyNumberFormat="0" applyFill="0" applyAlignment="0" applyProtection="0"/>
    <xf numFmtId="0" fontId="81" fillId="71" borderId="6" applyNumberFormat="0" applyAlignment="0" applyProtection="0"/>
    <xf numFmtId="166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83" fillId="0" borderId="0"/>
    <xf numFmtId="0" fontId="84" fillId="0" borderId="0"/>
    <xf numFmtId="0" fontId="77" fillId="0" borderId="0"/>
    <xf numFmtId="166" fontId="36" fillId="0" borderId="0" applyFont="0" applyFill="0" applyBorder="0" applyAlignment="0" applyProtection="0"/>
    <xf numFmtId="0" fontId="84" fillId="35" borderId="0" applyNumberFormat="0" applyBorder="0" applyAlignment="0" applyProtection="0"/>
    <xf numFmtId="0" fontId="84" fillId="29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57" fillId="31" borderId="0" applyNumberFormat="0" applyBorder="0" applyAlignment="0" applyProtection="0"/>
    <xf numFmtId="0" fontId="36" fillId="4" borderId="0" applyNumberFormat="0" applyBorder="0" applyAlignment="0" applyProtection="0"/>
    <xf numFmtId="0" fontId="57" fillId="31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184" fontId="93" fillId="0" borderId="39">
      <alignment horizontal="center" vertical="center"/>
    </xf>
    <xf numFmtId="0" fontId="87" fillId="77" borderId="0" applyNumberFormat="0" applyBorder="0" applyAlignment="0" applyProtection="0"/>
    <xf numFmtId="0" fontId="123" fillId="0" borderId="40" applyNumberFormat="0" applyBorder="0" applyProtection="0">
      <alignment horizontal="center"/>
    </xf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92" fillId="0" borderId="0" applyNumberFormat="0" applyFill="0" applyBorder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0" fontId="95" fillId="0" borderId="1" applyNumberFormat="0" applyFill="0" applyAlignment="0" applyProtection="0"/>
    <xf numFmtId="0" fontId="95" fillId="0" borderId="1" applyNumberFormat="0" applyFill="0" applyAlignment="0" applyProtection="0"/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123" fillId="0" borderId="40" applyNumberFormat="0" applyBorder="0" applyProtection="0">
      <alignment horizontal="center"/>
    </xf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0" fontId="97" fillId="0" borderId="2" applyNumberFormat="0" applyFill="0" applyAlignment="0" applyProtection="0"/>
    <xf numFmtId="0" fontId="97" fillId="0" borderId="2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5" fontId="15" fillId="78" borderId="44" applyNumberFormat="0">
      <alignment vertical="center"/>
    </xf>
    <xf numFmtId="186" fontId="15" fillId="79" borderId="44" applyNumberFormat="0">
      <alignment vertical="center"/>
    </xf>
    <xf numFmtId="185" fontId="15" fillId="80" borderId="44" applyNumberFormat="0">
      <alignment vertical="center"/>
    </xf>
    <xf numFmtId="185" fontId="15" fillId="64" borderId="44" applyNumberFormat="0">
      <alignment vertical="center"/>
    </xf>
    <xf numFmtId="3" fontId="15" fillId="0" borderId="44" applyNumberFormat="0">
      <alignment vertical="center"/>
    </xf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00" fillId="68" borderId="4" applyNumberFormat="0" applyAlignment="0" applyProtection="0"/>
    <xf numFmtId="0" fontId="100" fillId="68" borderId="4" applyNumberFormat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0" fontId="89" fillId="20" borderId="6" applyNumberFormat="0" applyAlignment="0" applyProtection="0"/>
    <xf numFmtId="167" fontId="28" fillId="0" borderId="0" applyFill="0" applyBorder="0" applyAlignment="0" applyProtection="0"/>
    <xf numFmtId="187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3" fontId="15" fillId="0" borderId="0" applyFill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93" fontId="28" fillId="0" borderId="0" applyFill="0" applyBorder="0" applyAlignment="0" applyProtection="0"/>
    <xf numFmtId="187" fontId="15" fillId="0" borderId="0" applyFont="0" applyFill="0" applyBorder="0" applyAlignment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5" fontId="15" fillId="0" borderId="0" applyFill="0" applyBorder="0" applyAlignment="0" applyProtection="0"/>
    <xf numFmtId="196" fontId="28" fillId="0" borderId="0" applyFill="0" applyBorder="0" applyAlignment="0" applyProtection="0"/>
    <xf numFmtId="17" fontId="47" fillId="0" borderId="0" applyFill="0" applyBorder="0">
      <alignment horizontal="right"/>
    </xf>
    <xf numFmtId="184" fontId="103" fillId="0" borderId="40" applyBorder="0">
      <alignment vertical="center"/>
    </xf>
    <xf numFmtId="184" fontId="103" fillId="0" borderId="40" applyBorder="0">
      <alignment vertical="center"/>
    </xf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104" fillId="7" borderId="4" applyNumberFormat="0" applyAlignment="0" applyProtection="0"/>
    <xf numFmtId="0" fontId="104" fillId="7" borderId="4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05" fillId="83" borderId="45" applyNumberFormat="0"/>
    <xf numFmtId="0" fontId="38" fillId="0" borderId="0" applyNumberFormat="0" applyFill="0" applyBorder="0" applyAlignment="0" applyProtection="0"/>
    <xf numFmtId="184" fontId="22" fillId="64" borderId="8" applyNumberFormat="0">
      <alignment vertical="center"/>
    </xf>
    <xf numFmtId="2" fontId="28" fillId="0" borderId="0" applyFill="0" applyBorder="0" applyAlignment="0" applyProtection="0"/>
    <xf numFmtId="0" fontId="39" fillId="4" borderId="0" applyNumberFormat="0" applyBorder="0" applyAlignment="0" applyProtection="0"/>
    <xf numFmtId="38" fontId="46" fillId="64" borderId="0" applyNumberFormat="0" applyFont="0" applyBorder="0" applyAlignment="0">
      <protection hidden="1"/>
    </xf>
    <xf numFmtId="184" fontId="106" fillId="64" borderId="46" applyNumberFormat="0">
      <alignment vertical="center"/>
    </xf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108" fillId="3" borderId="0" applyNumberFormat="0" applyBorder="0" applyAlignment="0" applyProtection="0"/>
    <xf numFmtId="0" fontId="43" fillId="7" borderId="4" applyNumberFormat="0" applyAlignment="0" applyProtection="0"/>
    <xf numFmtId="185" fontId="109" fillId="84" borderId="47" applyNumberFormat="0">
      <alignment vertical="center"/>
    </xf>
    <xf numFmtId="0" fontId="43" fillId="7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0" fontId="104" fillId="23" borderId="4" applyNumberFormat="0" applyAlignment="0" applyProtection="0"/>
    <xf numFmtId="0" fontId="104" fillId="23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97" fontId="46" fillId="79" borderId="0" applyFont="0" applyBorder="0" applyAlignment="0" applyProtection="0">
      <protection locked="0"/>
    </xf>
    <xf numFmtId="198" fontId="46" fillId="79" borderId="0">
      <protection locked="0"/>
    </xf>
    <xf numFmtId="199" fontId="46" fillId="79" borderId="0" applyFont="0" applyBorder="0" applyAlignment="0">
      <protection locked="0"/>
    </xf>
    <xf numFmtId="10" fontId="46" fillId="79" borderId="0">
      <protection locked="0"/>
    </xf>
    <xf numFmtId="205" fontId="125" fillId="0" borderId="34" applyNumberFormat="0" applyFont="0" applyFill="0" applyAlignment="0" applyProtection="0"/>
    <xf numFmtId="0" fontId="44" fillId="0" borderId="5" applyNumberFormat="0" applyFill="0" applyAlignment="0" applyProtection="0"/>
    <xf numFmtId="200" fontId="15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27" fillId="0" borderId="0" applyFont="0" applyFill="0" applyBorder="0" applyAlignment="0" applyProtection="0"/>
    <xf numFmtId="165" fontId="15" fillId="0" borderId="0" applyFont="0" applyFill="0" applyBorder="0" applyAlignment="0" applyProtection="0"/>
    <xf numFmtId="201" fontId="15" fillId="0" borderId="0" applyFont="0" applyFill="0" applyBorder="0" applyAlignment="0" applyProtection="0"/>
    <xf numFmtId="202" fontId="15" fillId="0" borderId="0"/>
    <xf numFmtId="184" fontId="109" fillId="78" borderId="48" applyNumberFormat="0">
      <alignment vertical="center"/>
      <protection locked="0"/>
    </xf>
    <xf numFmtId="184" fontId="110" fillId="0" borderId="0" applyNumberFormat="0" applyBorder="0">
      <alignment horizontal="left" vertical="top"/>
    </xf>
    <xf numFmtId="0" fontId="90" fillId="85" borderId="0" applyNumberFormat="0" applyBorder="0" applyAlignment="0" applyProtection="0"/>
    <xf numFmtId="0" fontId="126" fillId="82" borderId="0" applyNumberFormat="0" applyBorder="0" applyAlignment="0" applyProtection="0"/>
    <xf numFmtId="0" fontId="90" fillId="82" borderId="0" applyNumberFormat="0" applyBorder="0" applyAlignment="0" applyProtection="0"/>
    <xf numFmtId="0" fontId="90" fillId="82" borderId="0" applyNumberFormat="0" applyBorder="0" applyAlignment="0" applyProtection="0"/>
    <xf numFmtId="203" fontId="111" fillId="0" borderId="0"/>
    <xf numFmtId="198" fontId="15" fillId="0" borderId="0" applyFont="0" applyFill="0" applyBorder="0" applyAlignment="0"/>
    <xf numFmtId="40" fontId="46" fillId="0" borderId="0" applyFont="0" applyFill="0" applyBorder="0" applyAlignment="0"/>
    <xf numFmtId="204" fontId="46" fillId="0" borderId="0" applyFont="0" applyFill="0" applyBorder="0" applyAlignment="0"/>
    <xf numFmtId="0" fontId="10" fillId="0" borderId="0"/>
    <xf numFmtId="177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" fontId="112" fillId="0" borderId="0"/>
    <xf numFmtId="0" fontId="15" fillId="0" borderId="0"/>
    <xf numFmtId="0" fontId="15" fillId="0" borderId="0"/>
    <xf numFmtId="0" fontId="57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15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6" fillId="0" borderId="0"/>
    <xf numFmtId="0" fontId="10" fillId="0" borderId="0"/>
    <xf numFmtId="203" fontId="113" fillId="0" borderId="0"/>
    <xf numFmtId="203" fontId="113" fillId="0" borderId="0"/>
    <xf numFmtId="203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" fillId="0" borderId="0"/>
    <xf numFmtId="0" fontId="36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5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168" fontId="113" fillId="0" borderId="0"/>
    <xf numFmtId="168" fontId="113" fillId="0" borderId="0"/>
    <xf numFmtId="168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27" fillId="0" borderId="0"/>
    <xf numFmtId="0" fontId="66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8" fontId="47" fillId="0" borderId="0" applyNumberFormat="0" applyFill="0" applyBorder="0" applyAlignment="0" applyProtection="0"/>
    <xf numFmtId="167" fontId="114" fillId="0" borderId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8" fillId="27" borderId="7" applyNumberFormat="0" applyFont="0" applyAlignment="0" applyProtection="0"/>
    <xf numFmtId="0" fontId="18" fillId="27" borderId="7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18" borderId="7" applyNumberFormat="0" applyFont="0" applyAlignment="0" applyProtection="0"/>
    <xf numFmtId="0" fontId="15" fillId="18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3" fontId="15" fillId="0" borderId="0" applyFont="0" applyFill="0" applyBorder="0" applyAlignment="0" applyProtection="0">
      <alignment horizontal="right"/>
    </xf>
    <xf numFmtId="0" fontId="115" fillId="0" borderId="49" applyNumberFormat="0" applyFill="0" applyBorder="0" applyProtection="0">
      <alignment vertical="top" wrapText="1"/>
    </xf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205" fontId="46" fillId="0" borderId="50" applyNumberFormat="0" applyFill="0" applyBorder="0" applyAlignment="0" applyProtection="0"/>
    <xf numFmtId="206" fontId="15" fillId="0" borderId="0" applyFont="0" applyFill="0" applyBorder="0" applyAlignment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207" fontId="46" fillId="0" borderId="0" applyFont="0" applyFill="0" applyBorder="0" applyAlignment="0" applyProtection="0"/>
    <xf numFmtId="184" fontId="28" fillId="0" borderId="0" applyFont="0" applyFill="0" applyBorder="0" applyAlignment="0" applyProtection="0">
      <alignment horizontal="right"/>
    </xf>
    <xf numFmtId="198" fontId="110" fillId="0" borderId="0" applyNumberFormat="0" applyFill="0" applyBorder="0" applyAlignment="0" applyProtection="0">
      <alignment horizontal="left"/>
    </xf>
    <xf numFmtId="0" fontId="47" fillId="86" borderId="51" applyNumberFormat="0" applyFont="0" applyBorder="0" applyAlignment="0">
      <alignment vertical="top" wrapText="1"/>
    </xf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84" fontId="15" fillId="64" borderId="0">
      <alignment horizontal="center" vertical="center"/>
    </xf>
    <xf numFmtId="205" fontId="12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85" fontId="119" fillId="87" borderId="0" applyNumberFormat="0">
      <alignment vertical="center"/>
    </xf>
    <xf numFmtId="185" fontId="120" fillId="0" borderId="0" applyNumberFormat="0">
      <alignment vertical="center"/>
    </xf>
    <xf numFmtId="185" fontId="121" fillId="0" borderId="0" applyNumberFormat="0">
      <alignment vertical="center"/>
    </xf>
    <xf numFmtId="184" fontId="122" fillId="0" borderId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80" fillId="0" borderId="52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9" fillId="71" borderId="6" applyNumberFormat="0" applyAlignment="0" applyProtection="0"/>
    <xf numFmtId="0" fontId="89" fillId="71" borderId="6" applyNumberFormat="0" applyAlignment="0" applyProtection="0"/>
    <xf numFmtId="16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208" fontId="77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209" fontId="77" fillId="0" borderId="0" applyFont="0" applyFill="0" applyBorder="0" applyAlignment="0" applyProtection="0"/>
    <xf numFmtId="182" fontId="77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9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5" fillId="0" borderId="0"/>
    <xf numFmtId="0" fontId="133" fillId="0" borderId="0"/>
    <xf numFmtId="0" fontId="36" fillId="0" borderId="0"/>
    <xf numFmtId="166" fontId="36" fillId="0" borderId="0" applyFont="0" applyFill="0" applyBorder="0" applyAlignment="0" applyProtection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50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50" fillId="50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50" fillId="51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50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50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36" fillId="0" borderId="0"/>
    <xf numFmtId="167" fontId="27" fillId="0" borderId="58"/>
    <xf numFmtId="4" fontId="137" fillId="0" borderId="0"/>
    <xf numFmtId="9" fontId="8" fillId="0" borderId="0" applyFont="0" applyFill="0" applyBorder="0" applyAlignment="0" applyProtection="0"/>
    <xf numFmtId="0" fontId="140" fillId="54" borderId="0" applyNumberFormat="0" applyBorder="0" applyAlignment="0" applyProtection="0"/>
    <xf numFmtId="211" fontId="83" fillId="0" borderId="0" applyFont="0" applyFill="0" applyBorder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141" fillId="56" borderId="0" applyNumberFormat="0" applyBorder="0" applyAlignment="0" applyProtection="0"/>
    <xf numFmtId="0" fontId="142" fillId="82" borderId="0" applyNumberFormat="0" applyBorder="0" applyAlignment="0" applyProtection="0"/>
    <xf numFmtId="0" fontId="88" fillId="81" borderId="59" applyNumberFormat="0" applyAlignment="0" applyProtection="0"/>
    <xf numFmtId="0" fontId="8" fillId="0" borderId="0"/>
    <xf numFmtId="0" fontId="77" fillId="0" borderId="0"/>
    <xf numFmtId="0" fontId="84" fillId="0" borderId="0"/>
    <xf numFmtId="0" fontId="8" fillId="0" borderId="0"/>
    <xf numFmtId="164" fontId="15" fillId="0" borderId="0" applyFont="0" applyFill="0" applyBorder="0" applyAlignment="0" applyProtection="0"/>
    <xf numFmtId="0" fontId="8" fillId="0" borderId="0"/>
    <xf numFmtId="164" fontId="84" fillId="0" borderId="0" applyFont="0" applyFill="0" applyBorder="0" applyAlignment="0" applyProtection="0"/>
    <xf numFmtId="183" fontId="43" fillId="82" borderId="59" applyNumberFormat="0" applyAlignment="0" applyProtection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4" fillId="4" borderId="0" applyNumberFormat="0" applyBorder="0" applyAlignment="0" applyProtection="0"/>
    <xf numFmtId="0" fontId="145" fillId="0" borderId="1" applyNumberFormat="0" applyFill="0" applyAlignment="0" applyProtection="0"/>
    <xf numFmtId="0" fontId="146" fillId="0" borderId="2" applyNumberFormat="0" applyFill="0" applyAlignment="0" applyProtection="0"/>
    <xf numFmtId="0" fontId="147" fillId="0" borderId="3" applyNumberFormat="0" applyFill="0" applyAlignment="0" applyProtection="0"/>
    <xf numFmtId="0" fontId="147" fillId="0" borderId="0" applyNumberFormat="0" applyFill="0" applyBorder="0" applyAlignment="0" applyProtection="0"/>
    <xf numFmtId="0" fontId="139" fillId="7" borderId="59" applyNumberFormat="0" applyAlignment="0" applyProtection="0"/>
    <xf numFmtId="0" fontId="148" fillId="0" borderId="5" applyNumberFormat="0" applyFill="0" applyAlignment="0" applyProtection="0"/>
    <xf numFmtId="0" fontId="36" fillId="27" borderId="60" applyNumberFormat="0" applyFont="0" applyAlignment="0" applyProtection="0"/>
    <xf numFmtId="0" fontId="149" fillId="0" borderId="61" applyNumberFormat="0" applyFill="0" applyAlignment="0" applyProtection="0"/>
    <xf numFmtId="0" fontId="150" fillId="0" borderId="0" applyNumberFormat="0" applyFill="0" applyBorder="0" applyAlignment="0" applyProtection="0"/>
    <xf numFmtId="0" fontId="83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51" fillId="0" borderId="53" applyNumberFormat="0" applyFill="0" applyAlignment="0" applyProtection="0"/>
    <xf numFmtId="0" fontId="128" fillId="0" borderId="54" applyNumberFormat="0" applyFill="0" applyAlignment="0" applyProtection="0"/>
    <xf numFmtId="0" fontId="52" fillId="0" borderId="12" applyNumberFormat="0" applyFill="0" applyAlignment="0" applyProtection="0"/>
    <xf numFmtId="0" fontId="52" fillId="0" borderId="0" applyNumberFormat="0" applyFill="0" applyBorder="0" applyAlignment="0" applyProtection="0"/>
    <xf numFmtId="0" fontId="130" fillId="54" borderId="0" applyNumberFormat="0" applyBorder="0" applyAlignment="0" applyProtection="0"/>
    <xf numFmtId="0" fontId="131" fillId="55" borderId="13" applyNumberFormat="0" applyAlignment="0" applyProtection="0"/>
    <xf numFmtId="0" fontId="129" fillId="0" borderId="55" applyNumberFormat="0" applyFill="0" applyAlignment="0" applyProtection="0"/>
    <xf numFmtId="0" fontId="59" fillId="0" borderId="0" applyNumberFormat="0" applyFill="0" applyBorder="0" applyAlignment="0" applyProtection="0"/>
    <xf numFmtId="0" fontId="8" fillId="58" borderId="14" applyNumberFormat="0" applyFont="0" applyAlignment="0" applyProtection="0"/>
    <xf numFmtId="0" fontId="83" fillId="0" borderId="0"/>
    <xf numFmtId="0" fontId="36" fillId="0" borderId="0"/>
    <xf numFmtId="0" fontId="36" fillId="0" borderId="0"/>
    <xf numFmtId="164" fontId="8" fillId="0" borderId="0" applyFont="0" applyFill="0" applyBorder="0" applyAlignment="0" applyProtection="0"/>
    <xf numFmtId="0" fontId="43" fillId="7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44" fontId="8" fillId="0" borderId="0" applyFont="0" applyFill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4" fontId="16" fillId="0" borderId="0" applyFont="0" applyFill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15" fillId="0" borderId="0" applyFont="0" applyFill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43" fillId="7" borderId="59" applyNumberFormat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59" applyNumberFormat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71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00" fillId="68" borderId="59" applyNumberFormat="0" applyAlignment="0" applyProtection="0"/>
    <xf numFmtId="0" fontId="8" fillId="0" borderId="0"/>
    <xf numFmtId="0" fontId="22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83" fontId="43" fillId="82" borderId="59" applyNumberFormat="0" applyAlignment="0" applyProtection="0"/>
    <xf numFmtId="0" fontId="16" fillId="0" borderId="0"/>
    <xf numFmtId="0" fontId="15" fillId="0" borderId="0"/>
    <xf numFmtId="0" fontId="16" fillId="0" borderId="0"/>
    <xf numFmtId="0" fontId="16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91" fillId="81" borderId="62" applyNumberFormat="0" applyAlignment="0" applyProtection="0"/>
    <xf numFmtId="194" fontId="8" fillId="0" borderId="0" applyFont="0" applyFill="0" applyBorder="0" applyAlignment="0" applyProtection="0"/>
    <xf numFmtId="169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" fillId="0" borderId="0"/>
    <xf numFmtId="0" fontId="83" fillId="0" borderId="0"/>
    <xf numFmtId="0" fontId="8" fillId="0" borderId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164" fontId="57" fillId="0" borderId="0" applyFont="0" applyFill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4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8" fillId="0" borderId="0"/>
    <xf numFmtId="0" fontId="151" fillId="0" borderId="0"/>
    <xf numFmtId="0" fontId="151" fillId="0" borderId="0"/>
    <xf numFmtId="0" fontId="8" fillId="0" borderId="0"/>
    <xf numFmtId="0" fontId="152" fillId="0" borderId="0"/>
    <xf numFmtId="0" fontId="8" fillId="0" borderId="0"/>
    <xf numFmtId="0" fontId="8" fillId="0" borderId="0"/>
    <xf numFmtId="0" fontId="8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7" fillId="74" borderId="0" applyNumberFormat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0" fontId="17" fillId="20" borderId="0" applyNumberFormat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164" fontId="15" fillId="0" borderId="0" applyFont="0" applyFill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36" fillId="88" borderId="0" applyNumberFormat="0" applyBorder="0" applyAlignment="0" applyProtection="0"/>
    <xf numFmtId="0" fontId="36" fillId="19" borderId="0" applyNumberFormat="0" applyBorder="0" applyAlignment="0" applyProtection="0"/>
    <xf numFmtId="0" fontId="37" fillId="89" borderId="0" applyNumberFormat="0" applyBorder="0" applyAlignment="0" applyProtection="0"/>
    <xf numFmtId="0" fontId="36" fillId="16" borderId="0" applyNumberFormat="0" applyBorder="0" applyAlignment="0" applyProtection="0"/>
    <xf numFmtId="0" fontId="36" fillId="90" borderId="0" applyNumberFormat="0" applyBorder="0" applyAlignment="0" applyProtection="0"/>
    <xf numFmtId="0" fontId="37" fillId="77" borderId="0" applyNumberFormat="0" applyBorder="0" applyAlignment="0" applyProtection="0"/>
    <xf numFmtId="0" fontId="36" fillId="91" borderId="0" applyNumberFormat="0" applyBorder="0" applyAlignment="0" applyProtection="0"/>
    <xf numFmtId="0" fontId="36" fillId="92" borderId="0" applyNumberFormat="0" applyBorder="0" applyAlignment="0" applyProtection="0"/>
    <xf numFmtId="0" fontId="37" fillId="93" borderId="0" applyNumberFormat="0" applyBorder="0" applyAlignment="0" applyProtection="0"/>
    <xf numFmtId="0" fontId="36" fillId="16" borderId="0" applyNumberFormat="0" applyBorder="0" applyAlignment="0" applyProtection="0"/>
    <xf numFmtId="0" fontId="36" fillId="20" borderId="0" applyNumberFormat="0" applyBorder="0" applyAlignment="0" applyProtection="0"/>
    <xf numFmtId="0" fontId="37" fillId="90" borderId="0" applyNumberFormat="0" applyBorder="0" applyAlignment="0" applyProtection="0"/>
    <xf numFmtId="0" fontId="36" fillId="94" borderId="0" applyNumberFormat="0" applyBorder="0" applyAlignment="0" applyProtection="0"/>
    <xf numFmtId="0" fontId="36" fillId="73" borderId="0" applyNumberFormat="0" applyBorder="0" applyAlignment="0" applyProtection="0"/>
    <xf numFmtId="0" fontId="37" fillId="89" borderId="0" applyNumberFormat="0" applyBorder="0" applyAlignment="0" applyProtection="0"/>
    <xf numFmtId="0" fontId="36" fillId="18" borderId="0" applyNumberFormat="0" applyBorder="0" applyAlignment="0" applyProtection="0"/>
    <xf numFmtId="0" fontId="36" fillId="23" borderId="0" applyNumberFormat="0" applyBorder="0" applyAlignment="0" applyProtection="0"/>
    <xf numFmtId="0" fontId="37" fillId="95" borderId="0" applyNumberFormat="0" applyBorder="0" applyAlignment="0" applyProtection="0"/>
    <xf numFmtId="0" fontId="94" fillId="0" borderId="64" applyNumberFormat="0" applyFill="0" applyAlignment="0" applyProtection="0"/>
    <xf numFmtId="0" fontId="96" fillId="0" borderId="65" applyNumberFormat="0" applyFill="0" applyAlignment="0" applyProtection="0"/>
    <xf numFmtId="0" fontId="98" fillId="0" borderId="66" applyNumberFormat="0" applyFill="0" applyAlignment="0" applyProtection="0"/>
    <xf numFmtId="0" fontId="98" fillId="0" borderId="0" applyNumberFormat="0" applyFill="0" applyBorder="0" applyAlignment="0" applyProtection="0"/>
    <xf numFmtId="0" fontId="153" fillId="96" borderId="67" applyNumberFormat="0" applyAlignment="0" applyProtection="0"/>
    <xf numFmtId="0" fontId="39" fillId="0" borderId="68" applyNumberFormat="0" applyFill="0" applyAlignment="0" applyProtection="0"/>
    <xf numFmtId="0" fontId="37" fillId="97" borderId="0" applyNumberFormat="0" applyBorder="0" applyAlignment="0" applyProtection="0"/>
    <xf numFmtId="0" fontId="37" fillId="74" borderId="0" applyNumberFormat="0" applyBorder="0" applyAlignment="0" applyProtection="0"/>
    <xf numFmtId="0" fontId="37" fillId="98" borderId="0" applyNumberFormat="0" applyBorder="0" applyAlignment="0" applyProtection="0"/>
    <xf numFmtId="0" fontId="37" fillId="99" borderId="0" applyNumberFormat="0" applyBorder="0" applyAlignment="0" applyProtection="0"/>
    <xf numFmtId="0" fontId="37" fillId="89" borderId="0" applyNumberFormat="0" applyBorder="0" applyAlignment="0" applyProtection="0"/>
    <xf numFmtId="0" fontId="37" fillId="100" borderId="0" applyNumberFormat="0" applyBorder="0" applyAlignment="0" applyProtection="0"/>
    <xf numFmtId="0" fontId="36" fillId="92" borderId="0" applyNumberFormat="0" applyBorder="0" applyAlignment="0" applyProtection="0"/>
    <xf numFmtId="0" fontId="48" fillId="101" borderId="0" applyNumberFormat="0" applyBorder="0" applyAlignment="0" applyProtection="0"/>
    <xf numFmtId="0" fontId="48" fillId="102" borderId="0" applyNumberFormat="0" applyBorder="0" applyAlignment="0" applyProtection="0"/>
    <xf numFmtId="0" fontId="48" fillId="103" borderId="0" applyNumberFormat="0" applyBorder="0" applyAlignment="0" applyProtection="0"/>
    <xf numFmtId="0" fontId="154" fillId="23" borderId="67" applyNumberFormat="0" applyAlignment="0" applyProtection="0"/>
    <xf numFmtId="0" fontId="155" fillId="18" borderId="0" applyNumberFormat="0" applyBorder="0" applyAlignment="0" applyProtection="0"/>
    <xf numFmtId="0" fontId="39" fillId="23" borderId="0" applyNumberFormat="0" applyBorder="0" applyAlignment="0" applyProtection="0"/>
    <xf numFmtId="0" fontId="8" fillId="0" borderId="0"/>
    <xf numFmtId="0" fontId="78" fillId="0" borderId="0"/>
    <xf numFmtId="0" fontId="15" fillId="0" borderId="0"/>
    <xf numFmtId="0" fontId="46" fillId="0" borderId="0"/>
    <xf numFmtId="0" fontId="46" fillId="104" borderId="0"/>
    <xf numFmtId="0" fontId="46" fillId="0" borderId="0"/>
    <xf numFmtId="0" fontId="46" fillId="18" borderId="67" applyNumberFormat="0" applyFont="0" applyAlignment="0" applyProtection="0"/>
    <xf numFmtId="0" fontId="80" fillId="96" borderId="62" applyNumberForma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65" borderId="70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7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46" fillId="108" borderId="67" applyNumberFormat="0" applyProtection="0">
      <alignment horizontal="right" vertical="center"/>
    </xf>
    <xf numFmtId="4" fontId="46" fillId="109" borderId="70" applyNumberFormat="0" applyProtection="0">
      <alignment horizontal="left" vertical="center" indent="1"/>
    </xf>
    <xf numFmtId="4" fontId="46" fillId="108" borderId="70" applyNumberFormat="0" applyProtection="0">
      <alignment horizontal="left" vertical="center" indent="1"/>
    </xf>
    <xf numFmtId="0" fontId="46" fillId="68" borderId="67" applyNumberFormat="0" applyProtection="0">
      <alignment horizontal="left" vertical="center" indent="1"/>
    </xf>
    <xf numFmtId="0" fontId="46" fillId="66" borderId="69" applyNumberFormat="0" applyProtection="0">
      <alignment horizontal="left" vertical="top" indent="1"/>
    </xf>
    <xf numFmtId="0" fontId="46" fillId="110" borderId="67" applyNumberFormat="0" applyProtection="0">
      <alignment horizontal="left" vertical="center" indent="1"/>
    </xf>
    <xf numFmtId="0" fontId="46" fillId="108" borderId="69" applyNumberFormat="0" applyProtection="0">
      <alignment horizontal="left" vertical="top" indent="1"/>
    </xf>
    <xf numFmtId="0" fontId="46" fillId="8" borderId="67" applyNumberFormat="0" applyProtection="0">
      <alignment horizontal="left" vertical="center" indent="1"/>
    </xf>
    <xf numFmtId="0" fontId="46" fillId="8" borderId="69" applyNumberFormat="0" applyProtection="0">
      <alignment horizontal="left" vertical="top" indent="1"/>
    </xf>
    <xf numFmtId="0" fontId="46" fillId="109" borderId="67" applyNumberFormat="0" applyProtection="0">
      <alignment horizontal="left" vertical="center" indent="1"/>
    </xf>
    <xf numFmtId="0" fontId="46" fillId="109" borderId="69" applyNumberFormat="0" applyProtection="0">
      <alignment horizontal="left" vertical="top" indent="1"/>
    </xf>
    <xf numFmtId="0" fontId="46" fillId="111" borderId="71" applyNumberFormat="0">
      <protection locked="0"/>
    </xf>
    <xf numFmtId="0" fontId="47" fillId="66" borderId="72" applyBorder="0"/>
    <xf numFmtId="4" fontId="157" fillId="27" borderId="69" applyNumberFormat="0" applyProtection="0">
      <alignment vertical="center"/>
    </xf>
    <xf numFmtId="4" fontId="143" fillId="79" borderId="63" applyNumberFormat="0" applyProtection="0">
      <alignment vertical="center"/>
    </xf>
    <xf numFmtId="4" fontId="157" fillId="68" borderId="69" applyNumberFormat="0" applyProtection="0">
      <alignment horizontal="left" vertical="center" indent="1"/>
    </xf>
    <xf numFmtId="0" fontId="157" fillId="27" borderId="69" applyNumberFormat="0" applyProtection="0">
      <alignment horizontal="left" vertical="top" indent="1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157" fillId="108" borderId="69" applyNumberFormat="0" applyProtection="0">
      <alignment horizontal="left" vertical="top" indent="1"/>
    </xf>
    <xf numFmtId="4" fontId="158" fillId="112" borderId="70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0" fontId="160" fillId="0" borderId="0" applyNumberFormat="0" applyFill="0" applyBorder="0" applyAlignment="0" applyProtection="0"/>
    <xf numFmtId="0" fontId="48" fillId="0" borderId="73" applyNumberFormat="0" applyFill="0" applyAlignment="0" applyProtection="0"/>
    <xf numFmtId="0" fontId="81" fillId="99" borderId="6" applyNumberFormat="0" applyAlignment="0" applyProtection="0"/>
    <xf numFmtId="164" fontId="8" fillId="0" borderId="0" applyFont="0" applyFill="0" applyBorder="0" applyAlignment="0" applyProtection="0"/>
    <xf numFmtId="0" fontId="84" fillId="0" borderId="0"/>
    <xf numFmtId="183" fontId="43" fillId="82" borderId="59" applyNumberFormat="0" applyAlignment="0" applyProtection="0"/>
    <xf numFmtId="164" fontId="3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212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8" fillId="0" borderId="0">
      <alignment vertical="top" wrapText="1"/>
      <protection locked="0"/>
    </xf>
    <xf numFmtId="2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04" fillId="7" borderId="59" applyNumberFormat="0" applyAlignment="0" applyProtection="0"/>
    <xf numFmtId="0" fontId="8" fillId="0" borderId="0"/>
    <xf numFmtId="0" fontId="161" fillId="56" borderId="0" applyNumberFormat="0" applyBorder="0" applyAlignment="0" applyProtection="0"/>
    <xf numFmtId="0" fontId="43" fillId="7" borderId="59" applyNumberFormat="0" applyAlignment="0" applyProtection="0"/>
    <xf numFmtId="205" fontId="125" fillId="0" borderId="74" applyNumberFormat="0" applyFont="0" applyFill="0" applyAlignment="0" applyProtection="0"/>
    <xf numFmtId="194" fontId="8" fillId="0" borderId="0" applyFont="0" applyFill="0" applyBorder="0" applyAlignment="0" applyProtection="0"/>
    <xf numFmtId="205" fontId="125" fillId="0" borderId="75" applyNumberFormat="0" applyFont="0" applyFill="0" applyAlignment="0" applyProtection="0"/>
    <xf numFmtId="164" fontId="8" fillId="0" borderId="0" applyFont="0" applyFill="0" applyBorder="0" applyAlignment="0" applyProtection="0"/>
    <xf numFmtId="0" fontId="15" fillId="0" borderId="0"/>
    <xf numFmtId="0" fontId="8" fillId="0" borderId="0"/>
    <xf numFmtId="0" fontId="15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15" fillId="0" borderId="0"/>
    <xf numFmtId="0" fontId="8" fillId="0" borderId="0"/>
    <xf numFmtId="0" fontId="162" fillId="0" borderId="0"/>
    <xf numFmtId="0" fontId="8" fillId="0" borderId="0"/>
    <xf numFmtId="0" fontId="48" fillId="0" borderId="61" applyNumberFormat="0" applyFill="0" applyAlignment="0" applyProtection="0"/>
    <xf numFmtId="9" fontId="5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40" fontId="163" fillId="0" borderId="0" applyFont="0" applyFill="0" applyBorder="0" applyAlignment="0" applyProtection="0"/>
    <xf numFmtId="0" fontId="136" fillId="0" borderId="0"/>
    <xf numFmtId="205" fontId="164" fillId="0" borderId="0" applyNumberFormat="0" applyFont="0" applyFill="0" applyAlignment="0" applyProtection="0"/>
    <xf numFmtId="0" fontId="56" fillId="57" borderId="0" applyNumberFormat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0" fillId="41" borderId="0" applyNumberFormat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50" fillId="42" borderId="0" applyNumberFormat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3" borderId="0" applyNumberFormat="0" applyBorder="0" applyAlignment="0" applyProtection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4" borderId="0" applyNumberFormat="0" applyBorder="0" applyAlignment="0" applyProtection="0"/>
    <xf numFmtId="164" fontId="8" fillId="0" borderId="0" applyFont="0" applyFill="0" applyBorder="0" applyAlignment="0" applyProtection="0"/>
    <xf numFmtId="0" fontId="104" fillId="7" borderId="59" applyNumberFormat="0" applyAlignment="0" applyProtection="0"/>
    <xf numFmtId="0" fontId="50" fillId="45" borderId="0" applyNumberFormat="0" applyBorder="0" applyAlignment="0" applyProtection="0"/>
    <xf numFmtId="164" fontId="8" fillId="0" borderId="0" applyFont="0" applyFill="0" applyBorder="0" applyAlignment="0" applyProtection="0"/>
    <xf numFmtId="0" fontId="50" fillId="46" borderId="0" applyNumberFormat="0" applyBorder="0" applyAlignment="0" applyProtection="0"/>
    <xf numFmtId="0" fontId="8" fillId="0" borderId="0"/>
    <xf numFmtId="0" fontId="130" fillId="54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61" fillId="0" borderId="0" applyNumberFormat="0" applyFill="0" applyBorder="0" applyAlignment="0" applyProtection="0"/>
    <xf numFmtId="0" fontId="165" fillId="0" borderId="0"/>
    <xf numFmtId="0" fontId="165" fillId="0" borderId="0" applyNumberFormat="0" applyFont="0" applyBorder="0" applyProtection="0"/>
    <xf numFmtId="0" fontId="8" fillId="0" borderId="0"/>
    <xf numFmtId="0" fontId="8" fillId="0" borderId="0"/>
    <xf numFmtId="0" fontId="8" fillId="0" borderId="0"/>
    <xf numFmtId="0" fontId="8" fillId="0" borderId="0"/>
    <xf numFmtId="4" fontId="158" fillId="112" borderId="70" applyNumberFormat="0" applyProtection="0">
      <alignment horizontal="left" vertical="center" indent="1"/>
    </xf>
    <xf numFmtId="4" fontId="157" fillId="68" borderId="69" applyNumberFormat="0" applyProtection="0">
      <alignment horizontal="left" vertical="center" indent="1"/>
    </xf>
    <xf numFmtId="4" fontId="157" fillId="27" borderId="69" applyNumberFormat="0" applyProtection="0">
      <alignment vertical="center"/>
    </xf>
    <xf numFmtId="0" fontId="46" fillId="108" borderId="69" applyNumberFormat="0" applyProtection="0">
      <alignment horizontal="left" vertical="top" indent="1"/>
    </xf>
    <xf numFmtId="0" fontId="46" fillId="66" borderId="69" applyNumberFormat="0" applyProtection="0">
      <alignment horizontal="left" vertical="top" indent="1"/>
    </xf>
    <xf numFmtId="4" fontId="46" fillId="108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0" fontId="8" fillId="0" borderId="0"/>
    <xf numFmtId="4" fontId="46" fillId="65" borderId="70" applyNumberFormat="0" applyProtection="0">
      <alignment horizontal="right" vertical="center"/>
    </xf>
    <xf numFmtId="0" fontId="80" fillId="96" borderId="8" applyNumberFormat="0" applyAlignment="0" applyProtection="0"/>
    <xf numFmtId="0" fontId="46" fillId="111" borderId="71" applyNumberFormat="0">
      <protection locked="0"/>
    </xf>
    <xf numFmtId="164" fontId="8" fillId="0" borderId="0" applyFont="0" applyFill="0" applyBorder="0" applyAlignment="0" applyProtection="0"/>
    <xf numFmtId="0" fontId="48" fillId="0" borderId="73" applyNumberFormat="0" applyFill="0" applyAlignment="0" applyProtection="0"/>
    <xf numFmtId="4" fontId="46" fillId="107" borderId="70" applyNumberFormat="0" applyProtection="0">
      <alignment horizontal="left" vertical="center" indent="1"/>
    </xf>
    <xf numFmtId="4" fontId="46" fillId="109" borderId="70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0" fontId="46" fillId="113" borderId="56"/>
    <xf numFmtId="0" fontId="157" fillId="108" borderId="69" applyNumberFormat="0" applyProtection="0">
      <alignment horizontal="left" vertical="top" indent="1"/>
    </xf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157" fillId="27" borderId="69" applyNumberFormat="0" applyProtection="0">
      <alignment horizontal="left" vertical="top" indent="1"/>
    </xf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" fontId="143" fillId="79" borderId="56" applyNumberFormat="0" applyProtection="0">
      <alignment vertical="center"/>
    </xf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47" fillId="66" borderId="72" applyBorder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46" fillId="109" borderId="69" applyNumberFormat="0" applyProtection="0">
      <alignment horizontal="left" vertical="top" indent="1"/>
    </xf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46" fillId="8" borderId="69" applyNumberFormat="0" applyProtection="0">
      <alignment horizontal="left" vertical="top" indent="1"/>
    </xf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8" fillId="0" borderId="0"/>
    <xf numFmtId="164" fontId="84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35" fillId="57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0" fontId="153" fillId="96" borderId="67" applyNumberFormat="0" applyAlignment="0" applyProtection="0"/>
    <xf numFmtId="0" fontId="154" fillId="23" borderId="67" applyNumberFormat="0" applyAlignment="0" applyProtection="0"/>
    <xf numFmtId="0" fontId="8" fillId="0" borderId="0"/>
    <xf numFmtId="0" fontId="46" fillId="18" borderId="67" applyNumberFormat="0" applyFon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8" borderId="67" applyNumberFormat="0" applyProtection="0">
      <alignment horizontal="right" vertical="center"/>
    </xf>
    <xf numFmtId="0" fontId="46" fillId="68" borderId="67" applyNumberFormat="0" applyProtection="0">
      <alignment horizontal="left" vertical="center" indent="1"/>
    </xf>
    <xf numFmtId="0" fontId="46" fillId="110" borderId="67" applyNumberFormat="0" applyProtection="0">
      <alignment horizontal="left" vertical="center" indent="1"/>
    </xf>
    <xf numFmtId="0" fontId="46" fillId="8" borderId="67" applyNumberFormat="0" applyProtection="0">
      <alignment horizontal="left" vertical="center" indent="1"/>
    </xf>
    <xf numFmtId="0" fontId="46" fillId="109" borderId="67" applyNumberFormat="0" applyProtection="0">
      <alignment horizontal="left" vertical="center" indent="1"/>
    </xf>
    <xf numFmtId="4" fontId="143" fillId="79" borderId="63" applyNumberFormat="0" applyProtection="0">
      <alignment vertical="center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8" fillId="0" borderId="0" applyFont="0" applyFill="0" applyBorder="0" applyAlignment="0" applyProtection="0"/>
    <xf numFmtId="0" fontId="15" fillId="0" borderId="0"/>
    <xf numFmtId="0" fontId="134" fillId="0" borderId="0" applyNumberFormat="0" applyFill="0" applyBorder="0" applyAlignment="0" applyProtection="0"/>
    <xf numFmtId="0" fontId="15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36" fillId="2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36" fillId="3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6" fillId="4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6" fillId="5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36" fillId="6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36" fillId="7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36" fillId="8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36" fillId="9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36" fillId="10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36" fillId="5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36" fillId="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36" fillId="11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50" fillId="41" borderId="0" applyNumberFormat="0" applyBorder="0" applyAlignment="0" applyProtection="0"/>
    <xf numFmtId="0" fontId="37" fillId="12" borderId="0" applyNumberFormat="0" applyBorder="0" applyAlignment="0" applyProtection="0"/>
    <xf numFmtId="0" fontId="50" fillId="42" borderId="0" applyNumberFormat="0" applyBorder="0" applyAlignment="0" applyProtection="0"/>
    <xf numFmtId="0" fontId="37" fillId="9" borderId="0" applyNumberFormat="0" applyBorder="0" applyAlignment="0" applyProtection="0"/>
    <xf numFmtId="0" fontId="50" fillId="43" borderId="0" applyNumberFormat="0" applyBorder="0" applyAlignment="0" applyProtection="0"/>
    <xf numFmtId="0" fontId="37" fillId="10" borderId="0" applyNumberFormat="0" applyBorder="0" applyAlignment="0" applyProtection="0"/>
    <xf numFmtId="0" fontId="50" fillId="44" borderId="0" applyNumberFormat="0" applyBorder="0" applyAlignment="0" applyProtection="0"/>
    <xf numFmtId="0" fontId="37" fillId="13" borderId="0" applyNumberFormat="0" applyBorder="0" applyAlignment="0" applyProtection="0"/>
    <xf numFmtId="0" fontId="50" fillId="45" borderId="0" applyNumberFormat="0" applyBorder="0" applyAlignment="0" applyProtection="0"/>
    <xf numFmtId="0" fontId="37" fillId="14" borderId="0" applyNumberFormat="0" applyBorder="0" applyAlignment="0" applyProtection="0"/>
    <xf numFmtId="0" fontId="50" fillId="46" borderId="0" applyNumberFormat="0" applyBorder="0" applyAlignment="0" applyProtection="0"/>
    <xf numFmtId="0" fontId="37" fillId="15" borderId="0" applyNumberFormat="0" applyBorder="0" applyAlignment="0" applyProtection="0"/>
    <xf numFmtId="0" fontId="51" fillId="0" borderId="53" applyNumberFormat="0" applyFill="0" applyAlignment="0" applyProtection="0"/>
    <xf numFmtId="0" fontId="40" fillId="0" borderId="1" applyNumberFormat="0" applyFill="0" applyAlignment="0" applyProtection="0"/>
    <xf numFmtId="0" fontId="128" fillId="0" borderId="54" applyNumberFormat="0" applyFill="0" applyAlignment="0" applyProtection="0"/>
    <xf numFmtId="0" fontId="41" fillId="0" borderId="2" applyNumberFormat="0" applyFill="0" applyAlignment="0" applyProtection="0"/>
    <xf numFmtId="0" fontId="52" fillId="0" borderId="12" applyNumberFormat="0" applyFill="0" applyAlignment="0" applyProtection="0"/>
    <xf numFmtId="0" fontId="42" fillId="0" borderId="3" applyNumberFormat="0" applyFill="0" applyAlignment="0" applyProtection="0"/>
    <xf numFmtId="0" fontId="5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3" fillId="47" borderId="13" applyNumberFormat="0" applyAlignment="0" applyProtection="0"/>
    <xf numFmtId="0" fontId="124" fillId="68" borderId="59" applyNumberFormat="0" applyAlignment="0" applyProtection="0"/>
    <xf numFmtId="0" fontId="129" fillId="0" borderId="55" applyNumberFormat="0" applyFill="0" applyAlignment="0" applyProtection="0"/>
    <xf numFmtId="0" fontId="44" fillId="0" borderId="5" applyNumberFormat="0" applyFill="0" applyAlignment="0" applyProtection="0"/>
    <xf numFmtId="0" fontId="50" fillId="48" borderId="0" applyNumberFormat="0" applyBorder="0" applyAlignment="0" applyProtection="0"/>
    <xf numFmtId="0" fontId="37" fillId="69" borderId="0" applyNumberFormat="0" applyBorder="0" applyAlignment="0" applyProtection="0"/>
    <xf numFmtId="0" fontId="50" fillId="49" borderId="0" applyNumberFormat="0" applyBorder="0" applyAlignment="0" applyProtection="0"/>
    <xf numFmtId="0" fontId="37" fillId="65" borderId="0" applyNumberFormat="0" applyBorder="0" applyAlignment="0" applyProtection="0"/>
    <xf numFmtId="0" fontId="50" fillId="50" borderId="0" applyNumberFormat="0" applyBorder="0" applyAlignment="0" applyProtection="0"/>
    <xf numFmtId="0" fontId="37" fillId="70" borderId="0" applyNumberFormat="0" applyBorder="0" applyAlignment="0" applyProtection="0"/>
    <xf numFmtId="0" fontId="50" fillId="51" borderId="0" applyNumberFormat="0" applyBorder="0" applyAlignment="0" applyProtection="0"/>
    <xf numFmtId="0" fontId="37" fillId="13" borderId="0" applyNumberFormat="0" applyBorder="0" applyAlignment="0" applyProtection="0"/>
    <xf numFmtId="0" fontId="50" fillId="52" borderId="0" applyNumberFormat="0" applyBorder="0" applyAlignment="0" applyProtection="0"/>
    <xf numFmtId="0" fontId="37" fillId="14" borderId="0" applyNumberFormat="0" applyBorder="0" applyAlignment="0" applyProtection="0"/>
    <xf numFmtId="0" fontId="50" fillId="53" borderId="0" applyNumberFormat="0" applyBorder="0" applyAlignment="0" applyProtection="0"/>
    <xf numFmtId="0" fontId="37" fillId="67" borderId="0" applyNumberFormat="0" applyBorder="0" applyAlignment="0" applyProtection="0"/>
    <xf numFmtId="0" fontId="130" fillId="54" borderId="0" applyNumberFormat="0" applyBorder="0" applyAlignment="0" applyProtection="0"/>
    <xf numFmtId="0" fontId="39" fillId="4" borderId="0" applyNumberFormat="0" applyBorder="0" applyAlignment="0" applyProtection="0"/>
    <xf numFmtId="0" fontId="131" fillId="55" borderId="13" applyNumberFormat="0" applyAlignment="0" applyProtection="0"/>
    <xf numFmtId="0" fontId="43" fillId="7" borderId="59" applyNumberFormat="0" applyAlignment="0" applyProtection="0"/>
    <xf numFmtId="171" fontId="15" fillId="0" borderId="0" applyFont="0" applyFill="0" applyBorder="0" applyAlignment="0" applyProtection="0"/>
    <xf numFmtId="0" fontId="55" fillId="56" borderId="0" applyNumberFormat="0" applyBorder="0" applyAlignment="0" applyProtection="0"/>
    <xf numFmtId="0" fontId="79" fillId="3" borderId="0" applyNumberFormat="0" applyBorder="0" applyAlignment="0" applyProtection="0"/>
    <xf numFmtId="0" fontId="56" fillId="57" borderId="0" applyNumberFormat="0" applyBorder="0" applyAlignment="0" applyProtection="0"/>
    <xf numFmtId="0" fontId="126" fillId="8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15" fillId="27" borderId="60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9" fontId="15" fillId="0" borderId="0" applyFont="0" applyFill="0" applyBorder="0" applyAlignment="0" applyProtection="0"/>
    <xf numFmtId="0" fontId="58" fillId="47" borderId="15" applyNumberFormat="0" applyAlignment="0" applyProtection="0"/>
    <xf numFmtId="0" fontId="80" fillId="68" borderId="8" applyNumberFormat="0" applyAlignment="0" applyProtection="0"/>
    <xf numFmtId="213" fontId="166" fillId="0" borderId="23" applyFont="0" applyFill="0" applyBorder="0" applyAlignment="0" applyProtection="0"/>
    <xf numFmtId="0" fontId="5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16" applyNumberFormat="0" applyFill="0" applyAlignment="0" applyProtection="0"/>
    <xf numFmtId="0" fontId="48" fillId="0" borderId="61" applyNumberFormat="0" applyFill="0" applyAlignment="0" applyProtection="0"/>
    <xf numFmtId="0" fontId="63" fillId="59" borderId="17" applyNumberFormat="0" applyAlignment="0" applyProtection="0"/>
    <xf numFmtId="0" fontId="81" fillId="71" borderId="6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8" fillId="0" borderId="0"/>
    <xf numFmtId="0" fontId="84" fillId="0" borderId="0"/>
    <xf numFmtId="0" fontId="167" fillId="68" borderId="0" applyNumberFormat="0" applyBorder="0" applyAlignment="0" applyProtection="0"/>
    <xf numFmtId="0" fontId="167" fillId="9" borderId="0" applyNumberFormat="0" applyBorder="0" applyAlignment="0" applyProtection="0"/>
    <xf numFmtId="0" fontId="167" fillId="82" borderId="0" applyNumberFormat="0" applyBorder="0" applyAlignment="0" applyProtection="0"/>
    <xf numFmtId="0" fontId="167" fillId="68" borderId="0" applyNumberFormat="0" applyBorder="0" applyAlignment="0" applyProtection="0"/>
    <xf numFmtId="0" fontId="167" fillId="8" borderId="0" applyNumberFormat="0" applyBorder="0" applyAlignment="0" applyProtection="0"/>
    <xf numFmtId="0" fontId="167" fillId="7" borderId="0" applyNumberFormat="0" applyBorder="0" applyAlignment="0" applyProtection="0"/>
    <xf numFmtId="0" fontId="37" fillId="14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66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79" fillId="3" borderId="0" applyNumberFormat="0" applyBorder="0" applyAlignment="0" applyProtection="0"/>
    <xf numFmtId="0" fontId="124" fillId="114" borderId="59" applyNumberFormat="0" applyAlignment="0" applyProtection="0"/>
    <xf numFmtId="0" fontId="81" fillId="71" borderId="6" applyNumberFormat="0" applyAlignment="0" applyProtection="0"/>
    <xf numFmtId="0" fontId="126" fillId="82" borderId="0" applyNumberFormat="0" applyBorder="0" applyAlignment="0" applyProtection="0"/>
    <xf numFmtId="0" fontId="15" fillId="0" borderId="0"/>
    <xf numFmtId="0" fontId="80" fillId="114" borderId="8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15" fillId="27" borderId="60" applyNumberFormat="0" applyFont="0" applyAlignment="0" applyProtection="0"/>
    <xf numFmtId="164" fontId="36" fillId="0" borderId="0" applyFont="0" applyFill="0" applyBorder="0" applyAlignment="0" applyProtection="0"/>
    <xf numFmtId="0" fontId="8" fillId="0" borderId="0"/>
    <xf numFmtId="0" fontId="8" fillId="0" borderId="0"/>
    <xf numFmtId="0" fontId="88" fillId="81" borderId="59" applyNumberForma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6" fillId="111" borderId="78" applyNumberFormat="0">
      <protection locked="0"/>
    </xf>
    <xf numFmtId="0" fontId="52" fillId="0" borderId="0" applyNumberFormat="0" applyFill="0" applyBorder="0" applyAlignment="0" applyProtection="0"/>
    <xf numFmtId="0" fontId="8" fillId="0" borderId="0"/>
    <xf numFmtId="0" fontId="8" fillId="0" borderId="0"/>
    <xf numFmtId="0" fontId="124" fillId="68" borderId="59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15" fillId="27" borderId="60" applyNumberFormat="0" applyFont="0" applyAlignment="0" applyProtection="0"/>
    <xf numFmtId="0" fontId="8" fillId="0" borderId="0"/>
    <xf numFmtId="0" fontId="88" fillId="81" borderId="59" applyNumberFormat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8" fillId="0" borderId="54" applyNumberFormat="0" applyFill="0" applyAlignment="0" applyProtection="0"/>
    <xf numFmtId="164" fontId="8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27" borderId="60" applyNumberFormat="0" applyFont="0" applyAlignment="0" applyProtection="0"/>
    <xf numFmtId="0" fontId="46" fillId="111" borderId="76" applyNumberFormat="0">
      <protection locked="0"/>
    </xf>
    <xf numFmtId="0" fontId="123" fillId="0" borderId="57" applyNumberFormat="0" applyBorder="0" applyProtection="0">
      <alignment horizontal="center"/>
    </xf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183" fontId="15" fillId="27" borderId="60" applyNumberFormat="0" applyFont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" fillId="0" borderId="0"/>
    <xf numFmtId="164" fontId="7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164" fontId="36" fillId="0" borderId="0" applyFont="0" applyFill="0" applyBorder="0" applyAlignment="0" applyProtection="0"/>
    <xf numFmtId="0" fontId="136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7" fillId="86" borderId="63" applyNumberFormat="0" applyFont="0" applyBorder="0" applyAlignment="0">
      <alignment vertical="top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205" fontId="46" fillId="0" borderId="77" applyNumberFormat="0" applyFill="0" applyBorder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18" borderId="60" applyNumberFormat="0" applyFont="0" applyAlignment="0" applyProtection="0"/>
    <xf numFmtId="0" fontId="15" fillId="18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18" fillId="27" borderId="60" applyNumberFormat="0" applyFont="0" applyAlignment="0" applyProtection="0"/>
    <xf numFmtId="0" fontId="18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184" fontId="103" fillId="0" borderId="57" applyBorder="0">
      <alignment vertical="center"/>
    </xf>
    <xf numFmtId="184" fontId="103" fillId="0" borderId="57" applyBorder="0">
      <alignment vertical="center"/>
    </xf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00" fillId="68" borderId="59" applyNumberFormat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77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83" fontId="43" fillId="82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8" fillId="81" borderId="59" applyNumberFormat="0" applyAlignment="0" applyProtection="0"/>
    <xf numFmtId="0" fontId="52" fillId="0" borderId="12" applyNumberFormat="0" applyFill="0" applyAlignment="0" applyProtection="0"/>
    <xf numFmtId="19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39" fillId="7" borderId="4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0" fontId="123" fillId="0" borderId="57" applyNumberFormat="0" applyBorder="0" applyProtection="0">
      <alignment horizontal="center"/>
    </xf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123" fillId="0" borderId="57" applyNumberFormat="0" applyBorder="0" applyProtection="0">
      <alignment horizontal="center"/>
    </xf>
    <xf numFmtId="0" fontId="80" fillId="68" borderId="62" applyNumberFormat="0" applyAlignment="0" applyProtection="0"/>
    <xf numFmtId="0" fontId="15" fillId="0" borderId="0" applyFont="0" applyFill="0" applyBorder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0" fillId="96" borderId="62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4" applyNumberFormat="0" applyAlignment="0" applyProtection="0"/>
    <xf numFmtId="0" fontId="43" fillId="7" borderId="4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2" fillId="64" borderId="62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59" applyNumberFormat="0" applyAlignment="0" applyProtection="0"/>
    <xf numFmtId="0" fontId="44" fillId="0" borderId="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205" fontId="46" fillId="0" borderId="79" applyNumberForma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7" fillId="86" borderId="80" applyNumberFormat="0" applyFont="0" applyBorder="0" applyAlignment="0">
      <alignment vertical="top" wrapText="1"/>
    </xf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164" fontId="36" fillId="0" borderId="0" applyFont="0" applyFill="0" applyBorder="0" applyAlignment="0" applyProtection="0"/>
    <xf numFmtId="0" fontId="15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15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49" fillId="0" borderId="26" applyNumberFormat="0" applyFill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44" fontId="6" fillId="0" borderId="0" applyFont="0" applyFill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44" fontId="16" fillId="0" borderId="0" applyFont="0" applyFill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81" borderId="8" applyNumberFormat="0" applyAlignment="0" applyProtection="0"/>
    <xf numFmtId="19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80" fillId="96" borderId="8" applyNumberFormat="0" applyAlignment="0" applyProtection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48" fillId="0" borderId="26" applyNumberFormat="0" applyFill="0" applyAlignment="0" applyProtection="0"/>
    <xf numFmtId="9" fontId="6" fillId="0" borderId="0" applyFont="0" applyFill="0" applyBorder="0" applyAlignment="0" applyProtection="0"/>
    <xf numFmtId="0" fontId="15" fillId="0" borderId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48" fillId="0" borderId="26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0" fontId="6" fillId="0" borderId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46" fillId="111" borderId="78" applyNumberFormat="0">
      <protection locked="0"/>
    </xf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6" fillId="0" borderId="0"/>
    <xf numFmtId="164" fontId="7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7" fillId="86" borderId="80" applyNumberFormat="0" applyFont="0" applyBorder="0" applyAlignment="0">
      <alignment vertical="top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05" fontId="46" fillId="0" borderId="79" applyNumberFormat="0" applyFill="0" applyBorder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77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39" fillId="7" borderId="59" applyNumberFormat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80" fillId="68" borderId="8" applyNumberFormat="0" applyAlignment="0" applyProtection="0"/>
    <xf numFmtId="0" fontId="6" fillId="0" borderId="0">
      <alignment vertical="top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96" borderId="8" applyNumberFormat="0" applyAlignment="0" applyProtection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80" fillId="68" borderId="8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84" fontId="22" fillId="64" borderId="8" applyNumberFormat="0">
      <alignment vertical="center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91" fillId="81" borderId="83" applyNumberFormat="0" applyAlignment="0" applyProtection="0"/>
    <xf numFmtId="0" fontId="43" fillId="7" borderId="81" applyNumberFormat="0" applyAlignment="0" applyProtection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0" fontId="43" fillId="7" borderId="104" applyNumberFormat="0" applyAlignment="0" applyProtection="0"/>
    <xf numFmtId="0" fontId="43" fillId="7" borderId="93" applyNumberFormat="0" applyAlignment="0" applyProtection="0"/>
    <xf numFmtId="164" fontId="4" fillId="0" borderId="0" applyFont="0" applyFill="0" applyBorder="0" applyAlignment="0" applyProtection="0"/>
    <xf numFmtId="0" fontId="80" fillId="0" borderId="87" applyNumberFormat="0" applyFill="0" applyAlignment="0" applyProtection="0"/>
    <xf numFmtId="183" fontId="15" fillId="27" borderId="82" applyNumberFormat="0" applyFon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47" fillId="86" borderId="8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4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143" fillId="79" borderId="98" applyNumberFormat="0" applyProtection="0">
      <alignment vertical="center"/>
    </xf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48" fillId="0" borderId="87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106" applyNumberFormat="0" applyAlignment="0" applyProtection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0" fillId="0" borderId="97" applyNumberFormat="0" applyFill="0" applyAlignment="0" applyProtection="0"/>
    <xf numFmtId="4" fontId="46" fillId="82" borderId="99" applyNumberFormat="0" applyProtection="0">
      <alignment vertical="center"/>
    </xf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39" fillId="7" borderId="93" applyNumberFormat="0" applyAlignment="0" applyProtection="0"/>
    <xf numFmtId="0" fontId="48" fillId="0" borderId="96" applyNumberFormat="0" applyFill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4" fontId="22" fillId="64" borderId="83" applyNumberForma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4" fillId="68" borderId="104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83" fontId="15" fillId="27" borderId="9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184" fontId="22" fillId="64" borderId="95" applyNumberFormat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94" applyNumberFormat="0" applyFont="0" applyAlignment="0" applyProtection="0"/>
    <xf numFmtId="0" fontId="48" fillId="0" borderId="84" applyNumberFormat="0" applyFill="0" applyAlignment="0" applyProtection="0"/>
    <xf numFmtId="0" fontId="80" fillId="68" borderId="83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43" fillId="7" borderId="81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00" fillId="68" borderId="104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183" fontId="80" fillId="0" borderId="97" applyNumberFormat="0" applyFill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3" fillId="7" borderId="104" applyNumberFormat="0" applyAlignment="0" applyProtection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8" fillId="27" borderId="82" applyNumberFormat="0" applyFont="0" applyAlignment="0" applyProtection="0"/>
    <xf numFmtId="0" fontId="4" fillId="0" borderId="0"/>
    <xf numFmtId="0" fontId="4" fillId="0" borderId="0"/>
    <xf numFmtId="183" fontId="15" fillId="27" borderId="82" applyNumberFormat="0" applyFont="0" applyAlignment="0" applyProtection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205" fontId="46" fillId="0" borderId="85" applyNumberFormat="0" applyFill="0" applyBorder="0" applyAlignment="0" applyProtection="0"/>
    <xf numFmtId="183" fontId="43" fillId="82" borderId="93" applyNumberForma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0" fontId="4" fillId="0" borderId="0"/>
    <xf numFmtId="184" fontId="22" fillId="64" borderId="95" applyNumberFormat="0">
      <alignment vertical="center"/>
    </xf>
    <xf numFmtId="0" fontId="91" fillId="81" borderId="83" applyNumberForma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4" fillId="0" borderId="0"/>
    <xf numFmtId="0" fontId="100" fillId="68" borderId="93" applyNumberFormat="0" applyAlignment="0" applyProtection="0"/>
    <xf numFmtId="164" fontId="4" fillId="0" borderId="0" applyFont="0" applyFill="0" applyBorder="0" applyAlignment="0" applyProtection="0"/>
    <xf numFmtId="183" fontId="15" fillId="27" borderId="105" applyNumberFormat="0" applyFont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83" fontId="15" fillId="27" borderId="105" applyNumberFormat="0" applyFont="0" applyAlignment="0" applyProtection="0"/>
    <xf numFmtId="164" fontId="15" fillId="0" borderId="0" applyFont="0" applyFill="0" applyBorder="0" applyAlignment="0" applyProtection="0"/>
    <xf numFmtId="0" fontId="4" fillId="0" borderId="0"/>
    <xf numFmtId="0" fontId="80" fillId="68" borderId="106" applyNumberFormat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0" fillId="68" borderId="83" applyNumberFormat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8" fillId="81" borderId="93" applyNumberFormat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100" fillId="68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104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80" fillId="0" borderId="87" applyNumberFormat="0" applyFill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183" fontId="80" fillId="0" borderId="87" applyNumberFormat="0" applyFill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183" fontId="80" fillId="0" borderId="87" applyNumberFormat="0" applyFill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8" fillId="0" borderId="87" applyNumberFormat="0" applyFill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24" fillId="68" borderId="93" applyNumberFormat="0" applyAlignment="0" applyProtection="0"/>
    <xf numFmtId="183" fontId="15" fillId="27" borderId="82" applyNumberFormat="0" applyFont="0" applyAlignment="0" applyProtection="0"/>
    <xf numFmtId="0" fontId="47" fillId="86" borderId="5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81" borderId="83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106" applyNumberForma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83" fontId="15" fillId="27" borderId="8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164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49" fillId="0" borderId="61" applyNumberFormat="0" applyFill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1" fillId="81" borderId="62" applyNumberFormat="0" applyAlignment="0" applyProtection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61" applyNumberFormat="0" applyFill="0" applyAlignment="0" applyProtection="0"/>
    <xf numFmtId="9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8" fillId="0" borderId="61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96" applyNumberFormat="0" applyFill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0" fillId="68" borderId="62" applyNumberFormat="0" applyAlignment="0" applyProtection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84" fontId="22" fillId="64" borderId="62" applyNumberFormat="0">
      <alignment vertic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8" fillId="81" borderId="81" applyNumberFormat="0" applyAlignment="0" applyProtection="0"/>
    <xf numFmtId="183" fontId="43" fillId="82" borderId="81" applyNumberFormat="0" applyAlignment="0" applyProtection="0"/>
    <xf numFmtId="0" fontId="139" fillId="7" borderId="81" applyNumberFormat="0" applyAlignment="0" applyProtection="0"/>
    <xf numFmtId="0" fontId="36" fillId="27" borderId="82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88" fillId="81" borderId="81" applyNumberFormat="0" applyAlignment="0" applyProtection="0"/>
    <xf numFmtId="0" fontId="100" fillId="68" borderId="81" applyNumberFormat="0" applyAlignment="0" applyProtection="0"/>
    <xf numFmtId="183" fontId="43" fillId="82" borderId="81" applyNumberFormat="0" applyAlignment="0" applyProtection="0"/>
    <xf numFmtId="0" fontId="124" fillId="68" borderId="81" applyNumberForma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0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8" fillId="27" borderId="94" applyNumberFormat="0" applyFon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183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8" fillId="0" borderId="97" applyNumberFormat="0" applyFill="0" applyAlignment="0" applyProtection="0"/>
    <xf numFmtId="183" fontId="80" fillId="0" borderId="97" applyNumberFormat="0" applyFill="0" applyAlignment="0" applyProtection="0"/>
    <xf numFmtId="0" fontId="91" fillId="81" borderId="106" applyNumberFormat="0" applyAlignment="0" applyProtection="0"/>
    <xf numFmtId="0" fontId="43" fillId="7" borderId="93" applyNumberFormat="0" applyAlignment="0" applyProtection="0"/>
    <xf numFmtId="0" fontId="43" fillId="7" borderId="104" applyNumberFormat="0" applyAlignment="0" applyProtection="0"/>
    <xf numFmtId="0" fontId="80" fillId="68" borderId="106" applyNumberFormat="0" applyAlignment="0" applyProtection="0"/>
    <xf numFmtId="0" fontId="124" fillId="68" borderId="93" applyNumberFormat="0" applyAlignment="0" applyProtection="0"/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0" fontId="80" fillId="96" borderId="83" applyNumberForma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65" borderId="90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7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108" borderId="88" applyNumberFormat="0" applyProtection="0">
      <alignment horizontal="right" vertical="center"/>
    </xf>
    <xf numFmtId="4" fontId="46" fillId="109" borderId="90" applyNumberFormat="0" applyProtection="0">
      <alignment horizontal="left" vertical="center" indent="1"/>
    </xf>
    <xf numFmtId="4" fontId="46" fillId="108" borderId="90" applyNumberFormat="0" applyProtection="0">
      <alignment horizontal="left" vertical="center" indent="1"/>
    </xf>
    <xf numFmtId="0" fontId="46" fillId="68" borderId="88" applyNumberFormat="0" applyProtection="0">
      <alignment horizontal="left" vertical="center" indent="1"/>
    </xf>
    <xf numFmtId="0" fontId="46" fillId="66" borderId="89" applyNumberFormat="0" applyProtection="0">
      <alignment horizontal="left" vertical="top" indent="1"/>
    </xf>
    <xf numFmtId="0" fontId="46" fillId="110" borderId="88" applyNumberFormat="0" applyProtection="0">
      <alignment horizontal="left" vertical="center" indent="1"/>
    </xf>
    <xf numFmtId="0" fontId="46" fillId="108" borderId="89" applyNumberFormat="0" applyProtection="0">
      <alignment horizontal="left" vertical="top" indent="1"/>
    </xf>
    <xf numFmtId="0" fontId="46" fillId="8" borderId="88" applyNumberFormat="0" applyProtection="0">
      <alignment horizontal="left" vertical="center" indent="1"/>
    </xf>
    <xf numFmtId="0" fontId="46" fillId="8" borderId="89" applyNumberFormat="0" applyProtection="0">
      <alignment horizontal="left" vertical="top" indent="1"/>
    </xf>
    <xf numFmtId="0" fontId="46" fillId="109" borderId="88" applyNumberFormat="0" applyProtection="0">
      <alignment horizontal="left" vertical="center" indent="1"/>
    </xf>
    <xf numFmtId="0" fontId="46" fillId="109" borderId="89" applyNumberFormat="0" applyProtection="0">
      <alignment horizontal="left" vertical="top" indent="1"/>
    </xf>
    <xf numFmtId="0" fontId="47" fillId="66" borderId="91" applyBorder="0"/>
    <xf numFmtId="4" fontId="157" fillId="27" borderId="89" applyNumberFormat="0" applyProtection="0">
      <alignment vertical="center"/>
    </xf>
    <xf numFmtId="4" fontId="143" fillId="79" borderId="86" applyNumberFormat="0" applyProtection="0">
      <alignment vertical="center"/>
    </xf>
    <xf numFmtId="4" fontId="157" fillId="68" borderId="89" applyNumberFormat="0" applyProtection="0">
      <alignment horizontal="left" vertical="center" indent="1"/>
    </xf>
    <xf numFmtId="0" fontId="157" fillId="27" borderId="89" applyNumberFormat="0" applyProtection="0">
      <alignment horizontal="left" vertical="top" indent="1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157" fillId="108" borderId="89" applyNumberFormat="0" applyProtection="0">
      <alignment horizontal="left" vertical="top" indent="1"/>
    </xf>
    <xf numFmtId="4" fontId="158" fillId="112" borderId="90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8" fillId="0" borderId="92" applyNumberFormat="0" applyFill="0" applyAlignment="0" applyProtection="0"/>
    <xf numFmtId="183" fontId="43" fillId="82" borderId="81" applyNumberFormat="0" applyAlignment="0" applyProtection="0"/>
    <xf numFmtId="0" fontId="19" fillId="0" borderId="96" applyNumberFormat="0" applyFill="0" applyAlignment="0" applyProtection="0"/>
    <xf numFmtId="0" fontId="104" fillId="7" borderId="81" applyNumberFormat="0" applyAlignment="0" applyProtection="0"/>
    <xf numFmtId="0" fontId="43" fillId="7" borderId="81" applyNumberFormat="0" applyAlignment="0" applyProtection="0"/>
    <xf numFmtId="0" fontId="48" fillId="0" borderId="84" applyNumberFormat="0" applyFill="0" applyAlignment="0" applyProtection="0"/>
    <xf numFmtId="0" fontId="104" fillId="7" borderId="81" applyNumberFormat="0" applyAlignment="0" applyProtection="0"/>
    <xf numFmtId="4" fontId="158" fillId="112" borderId="90" applyNumberFormat="0" applyProtection="0">
      <alignment horizontal="left" vertical="center" indent="1"/>
    </xf>
    <xf numFmtId="4" fontId="157" fillId="68" borderId="89" applyNumberFormat="0" applyProtection="0">
      <alignment horizontal="left" vertical="center" indent="1"/>
    </xf>
    <xf numFmtId="4" fontId="157" fillId="27" borderId="89" applyNumberFormat="0" applyProtection="0">
      <alignment vertical="center"/>
    </xf>
    <xf numFmtId="0" fontId="46" fillId="108" borderId="89" applyNumberFormat="0" applyProtection="0">
      <alignment horizontal="left" vertical="top" indent="1"/>
    </xf>
    <xf numFmtId="0" fontId="46" fillId="66" borderId="89" applyNumberFormat="0" applyProtection="0">
      <alignment horizontal="left" vertical="top" indent="1"/>
    </xf>
    <xf numFmtId="4" fontId="46" fillId="108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65" borderId="90" applyNumberFormat="0" applyProtection="0">
      <alignment horizontal="right" vertical="center"/>
    </xf>
    <xf numFmtId="0" fontId="80" fillId="96" borderId="83" applyNumberFormat="0" applyAlignment="0" applyProtection="0"/>
    <xf numFmtId="0" fontId="48" fillId="0" borderId="92" applyNumberFormat="0" applyFill="0" applyAlignment="0" applyProtection="0"/>
    <xf numFmtId="4" fontId="46" fillId="107" borderId="90" applyNumberFormat="0" applyProtection="0">
      <alignment horizontal="left" vertical="center" indent="1"/>
    </xf>
    <xf numFmtId="4" fontId="46" fillId="109" borderId="90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0" fontId="157" fillId="108" borderId="89" applyNumberFormat="0" applyProtection="0">
      <alignment horizontal="left" vertical="top" indent="1"/>
    </xf>
    <xf numFmtId="0" fontId="157" fillId="27" borderId="89" applyNumberFormat="0" applyProtection="0">
      <alignment horizontal="left" vertical="top" indent="1"/>
    </xf>
    <xf numFmtId="0" fontId="47" fillId="66" borderId="91" applyBorder="0"/>
    <xf numFmtId="0" fontId="46" fillId="109" borderId="89" applyNumberFormat="0" applyProtection="0">
      <alignment horizontal="left" vertical="top" indent="1"/>
    </xf>
    <xf numFmtId="0" fontId="46" fillId="8" borderId="89" applyNumberFormat="0" applyProtection="0">
      <alignment horizontal="left" vertical="top" indent="1"/>
    </xf>
    <xf numFmtId="4" fontId="46" fillId="108" borderId="99" applyNumberFormat="0" applyProtection="0">
      <alignment horizontal="right" vertical="center"/>
    </xf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8" borderId="88" applyNumberFormat="0" applyProtection="0">
      <alignment horizontal="right" vertical="center"/>
    </xf>
    <xf numFmtId="0" fontId="46" fillId="68" borderId="88" applyNumberFormat="0" applyProtection="0">
      <alignment horizontal="left" vertical="center" indent="1"/>
    </xf>
    <xf numFmtId="0" fontId="46" fillId="110" borderId="88" applyNumberFormat="0" applyProtection="0">
      <alignment horizontal="left" vertical="center" indent="1"/>
    </xf>
    <xf numFmtId="0" fontId="46" fillId="8" borderId="88" applyNumberFormat="0" applyProtection="0">
      <alignment horizontal="left" vertical="center" indent="1"/>
    </xf>
    <xf numFmtId="0" fontId="46" fillId="109" borderId="88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7" fillId="66" borderId="101" applyBorder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80" fillId="96" borderId="106" applyNumberFormat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0" fontId="91" fillId="81" borderId="106" applyNumberFormat="0" applyAlignment="0" applyProtection="0"/>
    <xf numFmtId="0" fontId="80" fillId="68" borderId="95" applyNumberFormat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91" fillId="81" borderId="106" applyNumberFormat="0" applyAlignment="0" applyProtection="0"/>
    <xf numFmtId="0" fontId="48" fillId="0" borderId="102" applyNumberFormat="0" applyFill="0" applyAlignment="0" applyProtection="0"/>
    <xf numFmtId="4" fontId="46" fillId="15" borderId="99" applyNumberFormat="0" applyProtection="0">
      <alignment horizontal="right" vertical="center"/>
    </xf>
    <xf numFmtId="0" fontId="47" fillId="66" borderId="101" applyBorder="0"/>
    <xf numFmtId="4" fontId="46" fillId="0" borderId="99" applyNumberFormat="0" applyProtection="0">
      <alignment horizontal="right" vertical="center"/>
    </xf>
    <xf numFmtId="0" fontId="88" fillId="81" borderId="93" applyNumberFormat="0" applyAlignment="0" applyProtection="0"/>
    <xf numFmtId="0" fontId="46" fillId="8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80" fillId="68" borderId="106" applyNumberFormat="0" applyAlignment="0" applyProtection="0"/>
    <xf numFmtId="0" fontId="104" fillId="23" borderId="104" applyNumberFormat="0" applyAlignment="0" applyProtection="0"/>
    <xf numFmtId="0" fontId="80" fillId="68" borderId="106" applyNumberForma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15" fillId="27" borderId="94" applyNumberFormat="0" applyFont="0" applyAlignment="0" applyProtection="0"/>
    <xf numFmtId="4" fontId="46" fillId="82" borderId="99" applyNumberFormat="0" applyProtection="0">
      <alignment vertical="center"/>
    </xf>
    <xf numFmtId="0" fontId="43" fillId="7" borderId="93" applyNumberFormat="0" applyAlignment="0" applyProtection="0"/>
    <xf numFmtId="4" fontId="46" fillId="105" borderId="99" applyNumberFormat="0" applyProtection="0">
      <alignment horizontal="right" vertical="center"/>
    </xf>
    <xf numFmtId="0" fontId="46" fillId="109" borderId="100" applyNumberFormat="0" applyProtection="0">
      <alignment horizontal="left" vertical="top" indent="1"/>
    </xf>
    <xf numFmtId="4" fontId="46" fillId="106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15" fillId="18" borderId="94" applyNumberFormat="0" applyFont="0" applyAlignment="0" applyProtection="0"/>
    <xf numFmtId="0" fontId="154" fillId="23" borderId="99" applyNumberFormat="0" applyAlignment="0" applyProtection="0"/>
    <xf numFmtId="0" fontId="43" fillId="7" borderId="93" applyNumberFormat="0" applyAlignment="0" applyProtection="0"/>
    <xf numFmtId="0" fontId="80" fillId="68" borderId="106" applyNumberFormat="0" applyAlignment="0" applyProtection="0"/>
    <xf numFmtId="4" fontId="46" fillId="84" borderId="99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0" fontId="48" fillId="0" borderId="96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00" fillId="68" borderId="104" applyNumberFormat="0" applyAlignment="0" applyProtection="0"/>
    <xf numFmtId="4" fontId="143" fillId="28" borderId="99" applyNumberFormat="0" applyProtection="0">
      <alignment horizontal="right" vertical="center"/>
    </xf>
    <xf numFmtId="0" fontId="139" fillId="7" borderId="93" applyNumberFormat="0" applyAlignment="0" applyProtection="0"/>
    <xf numFmtId="0" fontId="15" fillId="27" borderId="94" applyNumberFormat="0" applyFont="0" applyAlignment="0" applyProtection="0"/>
    <xf numFmtId="0" fontId="100" fillId="68" borderId="93" applyNumberFormat="0" applyAlignment="0" applyProtection="0"/>
    <xf numFmtId="0" fontId="15" fillId="27" borderId="82" applyNumberFormat="0" applyFon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6" fillId="8" borderId="99" applyNumberFormat="0" applyProtection="0">
      <alignment horizontal="left" vertical="center" indent="1"/>
    </xf>
    <xf numFmtId="4" fontId="46" fillId="70" borderId="99" applyNumberFormat="0" applyProtection="0">
      <alignment horizontal="right" vertical="center"/>
    </xf>
    <xf numFmtId="0" fontId="80" fillId="68" borderId="83" applyNumberFormat="0" applyAlignment="0" applyProtection="0"/>
    <xf numFmtId="0" fontId="48" fillId="0" borderId="84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3" fillId="0" borderId="57" applyNumberFormat="0" applyBorder="0" applyProtection="0">
      <alignment horizontal="center"/>
    </xf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47" fillId="86" borderId="98" applyNumberFormat="0" applyFont="0" applyBorder="0" applyAlignment="0">
      <alignment vertical="top" wrapText="1"/>
    </xf>
    <xf numFmtId="183" fontId="15" fillId="27" borderId="82" applyNumberFormat="0" applyFont="0" applyAlignment="0" applyProtection="0"/>
    <xf numFmtId="0" fontId="43" fillId="7" borderId="104" applyNumberFormat="0" applyAlignment="0" applyProtection="0"/>
    <xf numFmtId="0" fontId="124" fillId="68" borderId="104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183" fontId="43" fillId="82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18" borderId="82" applyNumberFormat="0" applyFont="0" applyAlignment="0" applyProtection="0"/>
    <xf numFmtId="0" fontId="15" fillId="18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24" fillId="68" borderId="93" applyNumberFormat="0" applyAlignment="0" applyProtection="0"/>
    <xf numFmtId="0" fontId="18" fillId="27" borderId="82" applyNumberFormat="0" applyFont="0" applyAlignment="0" applyProtection="0"/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91" fillId="68" borderId="95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68" borderId="106" applyNumberFormat="0" applyAlignment="0" applyProtection="0"/>
    <xf numFmtId="0" fontId="104" fillId="7" borderId="104" applyNumberForma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5" fillId="27" borderId="105" applyNumberFormat="0" applyFon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93" applyNumberFormat="0" applyAlignment="0" applyProtection="0"/>
    <xf numFmtId="0" fontId="18" fillId="27" borderId="105" applyNumberFormat="0" applyFont="0" applyAlignment="0" applyProtection="0"/>
    <xf numFmtId="0" fontId="124" fillId="68" borderId="93" applyNumberFormat="0" applyAlignment="0" applyProtection="0"/>
    <xf numFmtId="183" fontId="43" fillId="82" borderId="81" applyNumberFormat="0" applyAlignment="0" applyProtection="0"/>
    <xf numFmtId="0" fontId="88" fillId="81" borderId="81" applyNumberFormat="0" applyAlignment="0" applyProtection="0"/>
    <xf numFmtId="0" fontId="139" fillId="7" borderId="81" applyNumberFormat="0" applyAlignment="0" applyProtection="0"/>
    <xf numFmtId="183" fontId="15" fillId="27" borderId="94" applyNumberFormat="0" applyFont="0" applyAlignment="0" applyProtection="0"/>
    <xf numFmtId="183" fontId="80" fillId="0" borderId="97" applyNumberFormat="0" applyFill="0" applyAlignment="0" applyProtection="0"/>
    <xf numFmtId="0" fontId="104" fillId="7" borderId="93" applyNumberFormat="0" applyAlignment="0" applyProtection="0"/>
    <xf numFmtId="183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80" fillId="68" borderId="83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43" fillId="7" borderId="104" applyNumberFormat="0" applyAlignment="0" applyProtection="0"/>
    <xf numFmtId="0" fontId="46" fillId="110" borderId="99" applyNumberFormat="0" applyProtection="0">
      <alignment horizontal="left" vertical="center" indent="1"/>
    </xf>
    <xf numFmtId="4" fontId="46" fillId="106" borderId="99" applyNumberFormat="0" applyProtection="0">
      <alignment horizontal="right" vertical="center"/>
    </xf>
    <xf numFmtId="0" fontId="80" fillId="96" borderId="83" applyNumberFormat="0" applyAlignment="0" applyProtection="0"/>
    <xf numFmtId="4" fontId="46" fillId="14" borderId="99" applyNumberFormat="0" applyProtection="0">
      <alignment horizontal="left" vertical="center" indent="1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183" fontId="43" fillId="82" borderId="104" applyNumberFormat="0" applyAlignment="0" applyProtection="0"/>
    <xf numFmtId="183" fontId="15" fillId="27" borderId="105" applyNumberFormat="0" applyFont="0" applyAlignment="0" applyProtection="0"/>
    <xf numFmtId="0" fontId="124" fillId="68" borderId="93" applyNumberFormat="0" applyAlignment="0" applyProtection="0"/>
    <xf numFmtId="0" fontId="19" fillId="0" borderId="96" applyNumberFormat="0" applyFill="0" applyAlignment="0" applyProtection="0"/>
    <xf numFmtId="183" fontId="15" fillId="27" borderId="94" applyNumberFormat="0" applyFont="0" applyAlignment="0" applyProtection="0"/>
    <xf numFmtId="183" fontId="15" fillId="27" borderId="105" applyNumberFormat="0" applyFont="0" applyAlignment="0" applyProtection="0"/>
    <xf numFmtId="0" fontId="157" fillId="108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80" fillId="68" borderId="106" applyNumberFormat="0" applyAlignment="0" applyProtection="0"/>
    <xf numFmtId="0" fontId="123" fillId="0" borderId="57" applyNumberFormat="0" applyBorder="0" applyProtection="0">
      <alignment horizontal="center"/>
    </xf>
    <xf numFmtId="0" fontId="124" fillId="68" borderId="93" applyNumberFormat="0" applyAlignment="0" applyProtection="0"/>
    <xf numFmtId="0" fontId="80" fillId="96" borderId="95" applyNumberFormat="0" applyAlignment="0" applyProtection="0"/>
    <xf numFmtId="0" fontId="91" fillId="81" borderId="95" applyNumberFormat="0" applyAlignment="0" applyProtection="0"/>
    <xf numFmtId="4" fontId="46" fillId="14" borderId="99" applyNumberFormat="0" applyProtection="0">
      <alignment horizontal="left" vertical="center" indent="1"/>
    </xf>
    <xf numFmtId="4" fontId="159" fillId="111" borderId="99" applyNumberFormat="0" applyProtection="0">
      <alignment horizontal="right" vertical="center"/>
    </xf>
    <xf numFmtId="183" fontId="15" fillId="27" borderId="105" applyNumberFormat="0" applyFont="0" applyAlignment="0" applyProtection="0"/>
    <xf numFmtId="0" fontId="46" fillId="68" borderId="99" applyNumberFormat="0" applyProtection="0">
      <alignment horizontal="left" vertical="center" indent="1"/>
    </xf>
    <xf numFmtId="4" fontId="46" fillId="11" borderId="99" applyNumberFormat="0" applyProtection="0">
      <alignment horizontal="right" vertical="center"/>
    </xf>
    <xf numFmtId="0" fontId="88" fillId="81" borderId="93" applyNumberFormat="0" applyAlignment="0" applyProtection="0"/>
    <xf numFmtId="0" fontId="88" fillId="81" borderId="93" applyNumberFormat="0" applyAlignment="0" applyProtection="0"/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4" fontId="143" fillId="84" borderId="99" applyNumberFormat="0" applyProtection="0">
      <alignment vertical="center"/>
    </xf>
    <xf numFmtId="4" fontId="46" fillId="14" borderId="99" applyNumberFormat="0" applyProtection="0">
      <alignment horizontal="left" vertical="center" indent="1"/>
    </xf>
    <xf numFmtId="0" fontId="124" fillId="68" borderId="93" applyNumberFormat="0" applyAlignment="0" applyProtection="0"/>
    <xf numFmtId="0" fontId="104" fillId="23" borderId="93" applyNumberFormat="0" applyAlignment="0" applyProtection="0"/>
    <xf numFmtId="0" fontId="104" fillId="7" borderId="104" applyNumberFormat="0" applyAlignment="0" applyProtection="0"/>
    <xf numFmtId="183" fontId="15" fillId="27" borderId="94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205" fontId="46" fillId="0" borderId="103" applyNumberFormat="0" applyFill="0" applyBorder="0" applyAlignment="0" applyProtection="0"/>
    <xf numFmtId="184" fontId="22" fillId="64" borderId="83" applyNumberFormat="0">
      <alignment vertical="center"/>
    </xf>
    <xf numFmtId="0" fontId="43" fillId="7" borderId="93" applyNumberFormat="0" applyAlignment="0" applyProtection="0"/>
    <xf numFmtId="0" fontId="46" fillId="18" borderId="99" applyNumberFormat="0" applyFont="0" applyAlignment="0" applyProtection="0"/>
    <xf numFmtId="0" fontId="19" fillId="0" borderId="96" applyNumberFormat="0" applyFill="0" applyAlignment="0" applyProtection="0"/>
    <xf numFmtId="0" fontId="48" fillId="0" borderId="96" applyNumberFormat="0" applyFill="0" applyAlignment="0" applyProtection="0"/>
    <xf numFmtId="0" fontId="15" fillId="27" borderId="94" applyNumberFormat="0" applyFont="0" applyAlignment="0" applyProtection="0"/>
    <xf numFmtId="0" fontId="80" fillId="96" borderId="106" applyNumberFormat="0" applyAlignment="0" applyProtection="0"/>
    <xf numFmtId="0" fontId="19" fillId="0" borderId="96" applyNumberFormat="0" applyFill="0" applyAlignment="0" applyProtection="0"/>
    <xf numFmtId="0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15" fillId="18" borderId="105" applyNumberFormat="0" applyFont="0" applyAlignment="0" applyProtection="0"/>
    <xf numFmtId="0" fontId="80" fillId="68" borderId="95" applyNumberFormat="0" applyAlignment="0" applyProtection="0"/>
    <xf numFmtId="0" fontId="80" fillId="96" borderId="106" applyNumberFormat="0" applyAlignment="0" applyProtection="0"/>
    <xf numFmtId="0" fontId="15" fillId="27" borderId="105" applyNumberFormat="0" applyFon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88" fillId="81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43" fillId="7" borderId="81" applyNumberFormat="0" applyAlignment="0" applyProtection="0"/>
    <xf numFmtId="0" fontId="123" fillId="0" borderId="57" applyNumberFormat="0" applyBorder="0" applyProtection="0">
      <alignment horizontal="center"/>
    </xf>
    <xf numFmtId="0" fontId="88" fillId="81" borderId="93" applyNumberFormat="0" applyAlignment="0" applyProtection="0"/>
    <xf numFmtId="0" fontId="43" fillId="7" borderId="93" applyNumberFormat="0" applyAlignment="0" applyProtection="0"/>
    <xf numFmtId="183" fontId="80" fillId="0" borderId="97" applyNumberFormat="0" applyFill="0" applyAlignment="0" applyProtection="0"/>
    <xf numFmtId="0" fontId="15" fillId="27" borderId="94" applyNumberFormat="0" applyFont="0" applyAlignment="0" applyProtection="0"/>
    <xf numFmtId="0" fontId="43" fillId="7" borderId="104" applyNumberFormat="0" applyAlignment="0" applyProtection="0"/>
    <xf numFmtId="4" fontId="143" fillId="28" borderId="99" applyNumberFormat="0" applyProtection="0">
      <alignment horizontal="right" vertical="center"/>
    </xf>
    <xf numFmtId="0" fontId="43" fillId="7" borderId="104" applyNumberFormat="0" applyAlignment="0" applyProtection="0"/>
    <xf numFmtId="183" fontId="80" fillId="0" borderId="97" applyNumberFormat="0" applyFill="0" applyAlignment="0" applyProtection="0"/>
    <xf numFmtId="0" fontId="149" fillId="0" borderId="96" applyNumberFormat="0" applyFill="0" applyAlignment="0" applyProtection="0"/>
    <xf numFmtId="4" fontId="143" fillId="79" borderId="98" applyNumberFormat="0" applyProtection="0">
      <alignment vertical="center"/>
    </xf>
    <xf numFmtId="0" fontId="123" fillId="0" borderId="57" applyNumberFormat="0" applyBorder="0" applyProtection="0">
      <alignment horizontal="center"/>
    </xf>
    <xf numFmtId="0" fontId="43" fillId="7" borderId="93" applyNumberFormat="0" applyAlignment="0" applyProtection="0"/>
    <xf numFmtId="0" fontId="80" fillId="68" borderId="95" applyNumberFormat="0" applyAlignment="0" applyProtection="0"/>
    <xf numFmtId="205" fontId="46" fillId="0" borderId="85" applyNumberFormat="0" applyFill="0" applyBorder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88" fillId="81" borderId="93" applyNumberFormat="0" applyAlignment="0" applyProtection="0"/>
    <xf numFmtId="0" fontId="47" fillId="86" borderId="86" applyNumberFormat="0" applyFont="0" applyBorder="0" applyAlignment="0">
      <alignment vertical="top" wrapText="1"/>
    </xf>
    <xf numFmtId="205" fontId="46" fillId="0" borderId="103" applyNumberFormat="0" applyFill="0" applyBorder="0" applyAlignment="0" applyProtection="0"/>
    <xf numFmtId="0" fontId="15" fillId="27" borderId="94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3" fillId="7" borderId="104" applyNumberFormat="0" applyAlignment="0" applyProtection="0"/>
    <xf numFmtId="0" fontId="80" fillId="96" borderId="83" applyNumberFormat="0" applyAlignment="0" applyProtection="0"/>
    <xf numFmtId="4" fontId="143" fillId="79" borderId="86" applyNumberFormat="0" applyProtection="0">
      <alignment vertical="center"/>
    </xf>
    <xf numFmtId="0" fontId="46" fillId="113" borderId="86"/>
    <xf numFmtId="0" fontId="46" fillId="113" borderId="98"/>
    <xf numFmtId="0" fontId="48" fillId="0" borderId="84" applyNumberFormat="0" applyFill="0" applyAlignment="0" applyProtection="0"/>
    <xf numFmtId="0" fontId="123" fillId="0" borderId="57" applyNumberFormat="0" applyBorder="0" applyProtection="0">
      <alignment horizontal="center"/>
    </xf>
    <xf numFmtId="4" fontId="46" fillId="67" borderId="99" applyNumberFormat="0" applyProtection="0">
      <alignment horizontal="right" vertical="center"/>
    </xf>
    <xf numFmtId="0" fontId="104" fillId="7" borderId="93" applyNumberFormat="0" applyAlignment="0" applyProtection="0"/>
    <xf numFmtId="0" fontId="46" fillId="110" borderId="99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0" fontId="46" fillId="113" borderId="86"/>
    <xf numFmtId="0" fontId="15" fillId="27" borderId="94" applyNumberFormat="0" applyFont="0" applyAlignment="0" applyProtection="0"/>
    <xf numFmtId="183" fontId="43" fillId="82" borderId="104" applyNumberFormat="0" applyAlignment="0" applyProtection="0"/>
    <xf numFmtId="0" fontId="43" fillId="7" borderId="93" applyNumberFormat="0" applyAlignment="0" applyProtection="0"/>
    <xf numFmtId="0" fontId="80" fillId="96" borderId="95" applyNumberFormat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0" fontId="43" fillId="7" borderId="104" applyNumberFormat="0" applyAlignment="0" applyProtection="0"/>
    <xf numFmtId="0" fontId="46" fillId="68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124" fillId="68" borderId="93" applyNumberFormat="0" applyAlignment="0" applyProtection="0"/>
    <xf numFmtId="0" fontId="43" fillId="7" borderId="93" applyNumberFormat="0" applyAlignment="0" applyProtection="0"/>
    <xf numFmtId="0" fontId="46" fillId="113" borderId="98"/>
    <xf numFmtId="0" fontId="88" fillId="81" borderId="104" applyNumberFormat="0" applyAlignment="0" applyProtection="0"/>
    <xf numFmtId="0" fontId="15" fillId="18" borderId="105" applyNumberFormat="0" applyFont="0" applyAlignment="0" applyProtection="0"/>
    <xf numFmtId="0" fontId="36" fillId="27" borderId="94" applyNumberFormat="0" applyFont="0" applyAlignment="0" applyProtection="0"/>
    <xf numFmtId="0" fontId="46" fillId="8" borderId="100" applyNumberFormat="0" applyProtection="0">
      <alignment horizontal="left" vertical="top" indent="1"/>
    </xf>
    <xf numFmtId="4" fontId="143" fillId="79" borderId="98" applyNumberFormat="0" applyProtection="0">
      <alignment vertical="center"/>
    </xf>
    <xf numFmtId="0" fontId="153" fillId="96" borderId="99" applyNumberFormat="0" applyAlignment="0" applyProtection="0"/>
    <xf numFmtId="0" fontId="46" fillId="8" borderId="99" applyNumberFormat="0" applyProtection="0">
      <alignment horizontal="left" vertical="center" indent="1"/>
    </xf>
    <xf numFmtId="183" fontId="43" fillId="82" borderId="93" applyNumberFormat="0" applyAlignment="0" applyProtection="0"/>
    <xf numFmtId="0" fontId="88" fillId="81" borderId="93" applyNumberFormat="0" applyAlignment="0" applyProtection="0"/>
    <xf numFmtId="183" fontId="15" fillId="27" borderId="94" applyNumberFormat="0" applyFont="0" applyAlignment="0" applyProtection="0"/>
    <xf numFmtId="0" fontId="46" fillId="109" borderId="100" applyNumberFormat="0" applyProtection="0">
      <alignment horizontal="left" vertical="top" indent="1"/>
    </xf>
    <xf numFmtId="4" fontId="46" fillId="11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91" fillId="81" borderId="106" applyNumberFormat="0" applyAlignment="0" applyProtection="0"/>
    <xf numFmtId="0" fontId="47" fillId="86" borderId="98" applyNumberFormat="0" applyFont="0" applyBorder="0" applyAlignment="0">
      <alignment vertical="top" wrapText="1"/>
    </xf>
    <xf numFmtId="183" fontId="43" fillId="82" borderId="93" applyNumberFormat="0" applyAlignment="0" applyProtection="0"/>
    <xf numFmtId="205" fontId="46" fillId="0" borderId="103" applyNumberFormat="0" applyFill="0" applyBorder="0" applyAlignment="0" applyProtection="0"/>
    <xf numFmtId="0" fontId="80" fillId="0" borderId="97" applyNumberFormat="0" applyFill="0" applyAlignment="0" applyProtection="0"/>
    <xf numFmtId="205" fontId="46" fillId="0" borderId="20" applyNumberFormat="0" applyFill="0" applyBorder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6" fillId="108" borderId="100" applyNumberFormat="0" applyProtection="0">
      <alignment horizontal="left" vertical="top" indent="1"/>
    </xf>
    <xf numFmtId="0" fontId="88" fillId="81" borderId="104" applyNumberFormat="0" applyAlignment="0" applyProtection="0"/>
    <xf numFmtId="4" fontId="46" fillId="14" borderId="99" applyNumberFormat="0" applyProtection="0">
      <alignment horizontal="left" vertical="center" indent="1"/>
    </xf>
    <xf numFmtId="0" fontId="88" fillId="81" borderId="93" applyNumberFormat="0" applyAlignment="0" applyProtection="0"/>
    <xf numFmtId="0" fontId="48" fillId="0" borderId="84" applyNumberFormat="0" applyFill="0" applyAlignment="0" applyProtection="0"/>
    <xf numFmtId="183" fontId="15" fillId="27" borderId="94" applyNumberFormat="0" applyFon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183" fontId="43" fillId="82" borderId="93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91" fillId="68" borderId="95" applyNumberFormat="0" applyAlignment="0" applyProtection="0"/>
    <xf numFmtId="183" fontId="43" fillId="82" borderId="93" applyNumberFormat="0" applyAlignment="0" applyProtection="0"/>
    <xf numFmtId="0" fontId="124" fillId="68" borderId="104" applyNumberFormat="0" applyAlignment="0" applyProtection="0"/>
    <xf numFmtId="0" fontId="80" fillId="96" borderId="95" applyNumberFormat="0" applyAlignment="0" applyProtection="0"/>
    <xf numFmtId="0" fontId="124" fillId="68" borderId="104" applyNumberFormat="0" applyAlignment="0" applyProtection="0"/>
    <xf numFmtId="0" fontId="88" fillId="81" borderId="93" applyNumberFormat="0" applyAlignment="0" applyProtection="0"/>
    <xf numFmtId="0" fontId="80" fillId="0" borderId="97" applyNumberFormat="0" applyFill="0" applyAlignment="0" applyProtection="0"/>
    <xf numFmtId="0" fontId="19" fillId="0" borderId="96" applyNumberFormat="0" applyFill="0" applyAlignment="0" applyProtection="0"/>
    <xf numFmtId="183" fontId="15" fillId="27" borderId="105" applyNumberFormat="0" applyFont="0" applyAlignment="0" applyProtection="0"/>
    <xf numFmtId="183" fontId="80" fillId="0" borderId="97" applyNumberFormat="0" applyFill="0" applyAlignment="0" applyProtection="0"/>
    <xf numFmtId="0" fontId="124" fillId="68" borderId="93" applyNumberFormat="0" applyAlignment="0" applyProtection="0"/>
    <xf numFmtId="0" fontId="139" fillId="7" borderId="104" applyNumberFormat="0" applyAlignment="0" applyProtection="0"/>
    <xf numFmtId="0" fontId="139" fillId="7" borderId="81" applyNumberFormat="0" applyAlignment="0" applyProtection="0"/>
    <xf numFmtId="183" fontId="43" fillId="82" borderId="9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83" applyNumberFormat="0" applyAlignment="0" applyProtection="0"/>
    <xf numFmtId="184" fontId="22" fillId="64" borderId="106" applyNumberFormat="0">
      <alignment vertical="center"/>
    </xf>
    <xf numFmtId="4" fontId="46" fillId="67" borderId="99" applyNumberFormat="0" applyProtection="0">
      <alignment horizontal="right" vertical="center"/>
    </xf>
    <xf numFmtId="0" fontId="80" fillId="96" borderId="83" applyNumberFormat="0" applyAlignment="0" applyProtection="0"/>
    <xf numFmtId="0" fontId="153" fillId="96" borderId="99" applyNumberFormat="0" applyAlignment="0" applyProtection="0"/>
    <xf numFmtId="0" fontId="88" fillId="81" borderId="104" applyNumberFormat="0" applyAlignment="0" applyProtection="0"/>
    <xf numFmtId="0" fontId="48" fillId="0" borderId="96" applyNumberFormat="0" applyFill="0" applyAlignment="0" applyProtection="0"/>
    <xf numFmtId="183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91" fillId="81" borderId="106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6" fillId="18" borderId="99" applyNumberFormat="0" applyFont="0" applyAlignment="0" applyProtection="0"/>
    <xf numFmtId="4" fontId="46" fillId="70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46" fillId="113" borderId="98"/>
    <xf numFmtId="0" fontId="46" fillId="66" borderId="100" applyNumberFormat="0" applyProtection="0">
      <alignment horizontal="left" vertical="top" indent="1"/>
    </xf>
    <xf numFmtId="0" fontId="91" fillId="68" borderId="106" applyNumberFormat="0" applyAlignment="0" applyProtection="0"/>
    <xf numFmtId="0" fontId="124" fillId="68" borderId="93" applyNumberFormat="0" applyAlignment="0" applyProtection="0"/>
    <xf numFmtId="0" fontId="88" fillId="81" borderId="104" applyNumberFormat="0" applyAlignment="0" applyProtection="0"/>
    <xf numFmtId="0" fontId="123" fillId="0" borderId="57" applyNumberFormat="0" applyBorder="0" applyProtection="0">
      <alignment horizontal="center"/>
    </xf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39" fillId="7" borderId="93" applyNumberFormat="0" applyAlignment="0" applyProtection="0"/>
    <xf numFmtId="183" fontId="15" fillId="27" borderId="94" applyNumberFormat="0" applyFon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93" applyNumberFormat="0" applyAlignment="0" applyProtection="0"/>
    <xf numFmtId="4" fontId="46" fillId="10" borderId="99" applyNumberFormat="0" applyProtection="0">
      <alignment horizontal="right" vertical="center"/>
    </xf>
    <xf numFmtId="4" fontId="46" fillId="3" borderId="99" applyNumberFormat="0" applyProtection="0">
      <alignment horizontal="right" vertical="center"/>
    </xf>
    <xf numFmtId="0" fontId="43" fillId="7" borderId="93" applyNumberFormat="0" applyAlignment="0" applyProtection="0"/>
    <xf numFmtId="0" fontId="15" fillId="27" borderId="94" applyNumberFormat="0" applyFont="0" applyAlignment="0" applyProtection="0"/>
    <xf numFmtId="0" fontId="124" fillId="68" borderId="93" applyNumberFormat="0" applyAlignment="0" applyProtection="0"/>
    <xf numFmtId="183" fontId="43" fillId="82" borderId="93" applyNumberFormat="0" applyAlignment="0" applyProtection="0"/>
    <xf numFmtId="0" fontId="157" fillId="27" borderId="100" applyNumberFormat="0" applyProtection="0">
      <alignment horizontal="left" vertical="top" indent="1"/>
    </xf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4" fontId="159" fillId="111" borderId="99" applyNumberFormat="0" applyProtection="0">
      <alignment horizontal="right" vertical="center"/>
    </xf>
    <xf numFmtId="183" fontId="43" fillId="82" borderId="93" applyNumberForma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4" fontId="46" fillId="3" borderId="99" applyNumberFormat="0" applyProtection="0">
      <alignment horizontal="right" vertical="center"/>
    </xf>
    <xf numFmtId="183" fontId="43" fillId="82" borderId="93" applyNumberFormat="0" applyAlignment="0" applyProtection="0"/>
    <xf numFmtId="0" fontId="46" fillId="66" borderId="100" applyNumberFormat="0" applyProtection="0">
      <alignment horizontal="left" vertical="top" indent="1"/>
    </xf>
    <xf numFmtId="4" fontId="46" fillId="84" borderId="99" applyNumberFormat="0" applyProtection="0">
      <alignment horizontal="left" vertical="center" indent="1"/>
    </xf>
    <xf numFmtId="0" fontId="46" fillId="113" borderId="98"/>
    <xf numFmtId="184" fontId="22" fillId="64" borderId="106" applyNumberFormat="0">
      <alignment vertical="center"/>
    </xf>
    <xf numFmtId="0" fontId="15" fillId="27" borderId="105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47" fillId="86" borderId="98" applyNumberFormat="0" applyFont="0" applyBorder="0" applyAlignment="0">
      <alignment vertical="top" wrapText="1"/>
    </xf>
    <xf numFmtId="184" fontId="22" fillId="64" borderId="83" applyNumberFormat="0">
      <alignment vertical="center"/>
    </xf>
    <xf numFmtId="0" fontId="15" fillId="27" borderId="105" applyNumberFormat="0" applyFont="0" applyAlignment="0" applyProtection="0"/>
    <xf numFmtId="0" fontId="19" fillId="0" borderId="96" applyNumberFormat="0" applyFill="0" applyAlignment="0" applyProtection="0"/>
    <xf numFmtId="183" fontId="80" fillId="0" borderId="97" applyNumberFormat="0" applyFill="0" applyAlignment="0" applyProtection="0"/>
    <xf numFmtId="0" fontId="48" fillId="0" borderId="97" applyNumberFormat="0" applyFill="0" applyAlignment="0" applyProtection="0"/>
    <xf numFmtId="0" fontId="88" fillId="81" borderId="104" applyNumberFormat="0" applyAlignment="0" applyProtection="0"/>
    <xf numFmtId="0" fontId="18" fillId="27" borderId="105" applyNumberFormat="0" applyFont="0" applyAlignment="0" applyProtection="0"/>
    <xf numFmtId="183" fontId="43" fillId="82" borderId="104" applyNumberFormat="0" applyAlignment="0" applyProtection="0"/>
    <xf numFmtId="0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15" fillId="18" borderId="94" applyNumberFormat="0" applyFont="0" applyAlignment="0" applyProtection="0"/>
    <xf numFmtId="0" fontId="18" fillId="27" borderId="94" applyNumberFormat="0" applyFont="0" applyAlignment="0" applyProtection="0"/>
    <xf numFmtId="183" fontId="43" fillId="82" borderId="104" applyNumberFormat="0" applyAlignment="0" applyProtection="0"/>
    <xf numFmtId="0" fontId="48" fillId="0" borderId="96" applyNumberFormat="0" applyFill="0" applyAlignment="0" applyProtection="0"/>
    <xf numFmtId="0" fontId="88" fillId="81" borderId="93" applyNumberFormat="0" applyAlignment="0" applyProtection="0"/>
    <xf numFmtId="0" fontId="156" fillId="82" borderId="100" applyNumberFormat="0" applyProtection="0">
      <alignment horizontal="left" vertical="top" indent="1"/>
    </xf>
    <xf numFmtId="4" fontId="46" fillId="10" borderId="99" applyNumberFormat="0" applyProtection="0">
      <alignment horizontal="right" vertical="center"/>
    </xf>
    <xf numFmtId="0" fontId="46" fillId="109" borderId="99" applyNumberFormat="0" applyProtection="0">
      <alignment horizontal="left" vertical="center" indent="1"/>
    </xf>
    <xf numFmtId="4" fontId="46" fillId="105" borderId="99" applyNumberFormat="0" applyProtection="0">
      <alignment horizontal="right" vertical="center"/>
    </xf>
    <xf numFmtId="0" fontId="154" fillId="23" borderId="99" applyNumberFormat="0" applyAlignment="0" applyProtection="0"/>
    <xf numFmtId="4" fontId="157" fillId="68" borderId="100" applyNumberFormat="0" applyProtection="0">
      <alignment horizontal="left" vertical="center" indent="1"/>
    </xf>
    <xf numFmtId="4" fontId="157" fillId="68" borderId="100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46" fillId="109" borderId="99" applyNumberFormat="0" applyProtection="0">
      <alignment horizontal="left" vertical="center" indent="1"/>
    </xf>
    <xf numFmtId="4" fontId="143" fillId="84" borderId="99" applyNumberFormat="0" applyProtection="0">
      <alignment vertical="center"/>
    </xf>
    <xf numFmtId="0" fontId="149" fillId="0" borderId="96" applyNumberFormat="0" applyFill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91" fillId="68" borderId="95" applyNumberFormat="0" applyAlignment="0" applyProtection="0"/>
    <xf numFmtId="0" fontId="91" fillId="68" borderId="95" applyNumberFormat="0" applyAlignment="0" applyProtection="0"/>
    <xf numFmtId="0" fontId="104" fillId="23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91" fillId="68" borderId="106" applyNumberFormat="0" applyAlignment="0" applyProtection="0"/>
    <xf numFmtId="0" fontId="91" fillId="68" borderId="106" applyNumberFormat="0" applyAlignment="0" applyProtection="0"/>
    <xf numFmtId="0" fontId="3" fillId="0" borderId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50" fillId="49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50" fillId="50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50" fillId="51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50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50" fillId="53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104" applyNumberFormat="0" applyAlignment="0" applyProtection="0"/>
    <xf numFmtId="0" fontId="44" fillId="0" borderId="5" applyNumberFormat="0" applyFill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3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0" fontId="88" fillId="81" borderId="112" applyNumberFormat="0" applyAlignment="0" applyProtection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36" fillId="27" borderId="113" applyNumberFormat="0" applyFont="0" applyAlignment="0" applyProtection="0"/>
    <xf numFmtId="0" fontId="149" fillId="0" borderId="114" applyNumberFormat="0" applyFill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43" fillId="7" borderId="112" applyNumberFormat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0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1" fillId="81" borderId="115" applyNumberFormat="0" applyAlignment="0" applyProtection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0" fontId="80" fillId="96" borderId="115" applyNumberForma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2" fillId="0" borderId="0">
      <alignment vertical="top" wrapText="1"/>
      <protection locked="0"/>
    </xf>
    <xf numFmtId="0" fontId="104" fillId="7" borderId="112" applyNumberFormat="0" applyAlignment="0" applyProtection="0"/>
    <xf numFmtId="0" fontId="2" fillId="0" borderId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8" fillId="0" borderId="114" applyNumberFormat="0" applyFill="0" applyAlignment="0" applyProtection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4" fillId="7" borderId="112" applyNumberForma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13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48" fillId="0" borderId="114" applyNumberFormat="0" applyFill="0" applyAlignment="0" applyProtection="0"/>
    <xf numFmtId="0" fontId="2" fillId="0" borderId="0"/>
    <xf numFmtId="21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215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15" fillId="27" borderId="113" applyNumberFormat="0" applyFont="0" applyAlignment="0" applyProtection="0"/>
    <xf numFmtId="0" fontId="2" fillId="0" borderId="0"/>
    <xf numFmtId="0" fontId="2" fillId="0" borderId="0"/>
    <xf numFmtId="0" fontId="88" fillId="81" borderId="112" applyNumberForma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15" fillId="27" borderId="113" applyNumberFormat="0" applyFont="0" applyAlignment="0" applyProtection="0"/>
    <xf numFmtId="0" fontId="2" fillId="0" borderId="0"/>
    <xf numFmtId="0" fontId="88" fillId="81" borderId="112" applyNumberFormat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13" applyNumberFormat="0" applyFon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15" fillId="27" borderId="113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114" applyNumberFormat="0" applyFill="0" applyAlignment="0" applyProtection="0"/>
    <xf numFmtId="0" fontId="19" fillId="0" borderId="114" applyNumberFormat="0" applyFill="0" applyAlignment="0" applyProtection="0"/>
    <xf numFmtId="0" fontId="48" fillId="0" borderId="114" applyNumberFormat="0" applyFill="0" applyAlignment="0" applyProtection="0"/>
    <xf numFmtId="0" fontId="48" fillId="0" borderId="114" applyNumberFormat="0" applyFill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18" borderId="113" applyNumberFormat="0" applyFont="0" applyAlignment="0" applyProtection="0"/>
    <xf numFmtId="0" fontId="15" fillId="18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8" fillId="27" borderId="113" applyNumberFormat="0" applyFont="0" applyAlignment="0" applyProtection="0"/>
    <xf numFmtId="0" fontId="18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0" fillId="68" borderId="112" applyNumberFormat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88" fillId="81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80" fillId="68" borderId="115" applyNumberFormat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96" borderId="115" applyNumberFormat="0" applyAlignment="0" applyProtection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80" fillId="68" borderId="115" applyNumberForma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84" fontId="22" fillId="64" borderId="115" applyNumberFormat="0">
      <alignment vertical="center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91" fillId="68" borderId="115" applyNumberFormat="0" applyAlignment="0" applyProtection="0"/>
    <xf numFmtId="0" fontId="91" fillId="68" borderId="115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205" fontId="46" fillId="0" borderId="122" applyNumberForma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5" fillId="0" borderId="0" applyFont="0" applyFill="0" applyBorder="0" applyAlignment="0" applyProtection="0"/>
    <xf numFmtId="0" fontId="2" fillId="0" borderId="0"/>
    <xf numFmtId="43" fontId="84" fillId="0" borderId="0" applyFont="0" applyFill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36" fillId="27" borderId="105" applyNumberFormat="0" applyFont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5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05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0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0" fontId="172" fillId="0" borderId="0"/>
    <xf numFmtId="0" fontId="83" fillId="0" borderId="0"/>
    <xf numFmtId="43" fontId="172" fillId="0" borderId="0" applyFont="0" applyFill="0" applyBorder="0" applyAlignment="0" applyProtection="0"/>
    <xf numFmtId="0" fontId="46" fillId="0" borderId="0"/>
    <xf numFmtId="0" fontId="77" fillId="0" borderId="0"/>
    <xf numFmtId="0" fontId="83" fillId="0" borderId="0"/>
    <xf numFmtId="0" fontId="46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102" applyNumberFormat="0" applyFill="0" applyAlignment="0" applyProtection="0"/>
    <xf numFmtId="43" fontId="2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48" fillId="0" borderId="102" applyNumberFormat="0" applyFill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134" fillId="0" borderId="0" applyNumberForma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84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174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84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84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1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3" fillId="0" borderId="0"/>
    <xf numFmtId="0" fontId="2" fillId="0" borderId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139" fillId="7" borderId="104" applyNumberFormat="0" applyAlignment="0" applyProtection="0"/>
    <xf numFmtId="0" fontId="36" fillId="27" borderId="105" applyNumberFormat="0" applyFon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00" fillId="68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183" fontId="43" fillId="82" borderId="104" applyNumberFormat="0" applyAlignment="0" applyProtection="0"/>
    <xf numFmtId="0" fontId="104" fillId="7" borderId="104" applyNumberFormat="0" applyAlignment="0" applyProtection="0"/>
    <xf numFmtId="0" fontId="43" fillId="7" borderId="104" applyNumberFormat="0" applyAlignment="0" applyProtection="0"/>
    <xf numFmtId="0" fontId="104" fillId="7" borderId="104" applyNumberForma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88" fillId="81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18" borderId="105" applyNumberFormat="0" applyFont="0" applyAlignment="0" applyProtection="0"/>
    <xf numFmtId="0" fontId="15" fillId="18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8" fillId="27" borderId="105" applyNumberFormat="0" applyFont="0" applyAlignment="0" applyProtection="0"/>
    <xf numFmtId="0" fontId="18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100" fillId="68" borderId="104" applyNumberForma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88" fillId="81" borderId="104" applyNumberFormat="0" applyAlignment="0" applyProtection="0"/>
    <xf numFmtId="0" fontId="43" fillId="7" borderId="104" applyNumberFormat="0" applyAlignment="0" applyProtection="0"/>
    <xf numFmtId="0" fontId="139" fillId="7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66" borderId="100" applyNumberFormat="0" applyProtection="0">
      <alignment horizontal="left" vertical="top" indent="1"/>
    </xf>
    <xf numFmtId="0" fontId="46" fillId="110" borderId="99" applyNumberFormat="0" applyProtection="0">
      <alignment horizontal="left" vertical="center" indent="1"/>
    </xf>
    <xf numFmtId="0" fontId="46" fillId="108" borderId="100" applyNumberFormat="0" applyProtection="0">
      <alignment horizontal="left" vertical="top" indent="1"/>
    </xf>
    <xf numFmtId="0" fontId="46" fillId="8" borderId="99" applyNumberFormat="0" applyProtection="0">
      <alignment horizontal="left" vertical="center" indent="1"/>
    </xf>
    <xf numFmtId="0" fontId="46" fillId="8" borderId="100" applyNumberFormat="0" applyProtection="0">
      <alignment horizontal="left" vertical="top" indent="1"/>
    </xf>
    <xf numFmtId="0" fontId="46" fillId="109" borderId="99" applyNumberFormat="0" applyProtection="0">
      <alignment horizontal="left" vertical="center" indent="1"/>
    </xf>
    <xf numFmtId="0" fontId="46" fillId="109" borderId="100" applyNumberFormat="0" applyProtection="0">
      <alignment horizontal="left" vertical="top" indent="1"/>
    </xf>
    <xf numFmtId="0" fontId="47" fillId="66" borderId="101" applyBorder="0"/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4" fontId="157" fillId="68" borderId="100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6" fillId="113" borderId="98"/>
    <xf numFmtId="4" fontId="159" fillId="111" borderId="99" applyNumberFormat="0" applyProtection="0">
      <alignment horizontal="right" vertical="center"/>
    </xf>
    <xf numFmtId="0" fontId="48" fillId="0" borderId="102" applyNumberFormat="0" applyFill="0" applyAlignment="0" applyProtection="0"/>
    <xf numFmtId="4" fontId="157" fillId="68" borderId="100" applyNumberFormat="0" applyProtection="0">
      <alignment horizontal="left" vertical="center" indent="1"/>
    </xf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0" fontId="46" fillId="66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156" fillId="82" borderId="100" applyNumberFormat="0" applyProtection="0">
      <alignment horizontal="left" vertical="top" indent="1"/>
    </xf>
    <xf numFmtId="0" fontId="157" fillId="108" borderId="100" applyNumberFormat="0" applyProtection="0">
      <alignment horizontal="left" vertical="top" indent="1"/>
    </xf>
    <xf numFmtId="0" fontId="157" fillId="27" borderId="100" applyNumberFormat="0" applyProtection="0">
      <alignment horizontal="left" vertical="top" indent="1"/>
    </xf>
    <xf numFmtId="0" fontId="47" fillId="66" borderId="101" applyBorder="0"/>
    <xf numFmtId="0" fontId="46" fillId="109" borderId="100" applyNumberFormat="0" applyProtection="0">
      <alignment horizontal="left" vertical="top" indent="1"/>
    </xf>
    <xf numFmtId="0" fontId="46" fillId="8" borderId="100" applyNumberFormat="0" applyProtection="0">
      <alignment horizontal="left" vertical="top" indent="1"/>
    </xf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110" borderId="99" applyNumberFormat="0" applyProtection="0">
      <alignment horizontal="left" vertical="center" indent="1"/>
    </xf>
    <xf numFmtId="0" fontId="46" fillId="8" borderId="99" applyNumberFormat="0" applyProtection="0">
      <alignment horizontal="left" vertical="center" indent="1"/>
    </xf>
    <xf numFmtId="0" fontId="46" fillId="109" borderId="99" applyNumberFormat="0" applyProtection="0">
      <alignment horizontal="left" vertical="center" indent="1"/>
    </xf>
    <xf numFmtId="4" fontId="143" fillId="79" borderId="98" applyNumberFormat="0" applyProtection="0">
      <alignment vertical="center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46" fillId="113" borderId="98"/>
    <xf numFmtId="4" fontId="159" fillId="111" borderId="99" applyNumberFormat="0" applyProtection="0">
      <alignment horizontal="right" vertical="center"/>
    </xf>
    <xf numFmtId="4" fontId="143" fillId="79" borderId="56" applyNumberFormat="0" applyProtection="0">
      <alignment vertical="center"/>
    </xf>
    <xf numFmtId="0" fontId="46" fillId="113" borderId="56"/>
    <xf numFmtId="4" fontId="143" fillId="79" borderId="56" applyNumberFormat="0" applyProtection="0">
      <alignment vertical="center"/>
    </xf>
    <xf numFmtId="0" fontId="46" fillId="113" borderId="56"/>
    <xf numFmtId="0" fontId="1" fillId="0" borderId="0"/>
  </cellStyleXfs>
  <cellXfs count="355">
    <xf numFmtId="0" fontId="0" fillId="0" borderId="0" xfId="0"/>
    <xf numFmtId="0" fontId="32" fillId="0" borderId="0" xfId="39" applyFont="1"/>
    <xf numFmtId="167" fontId="32" fillId="0" borderId="0" xfId="39" applyNumberFormat="1" applyFont="1"/>
    <xf numFmtId="167" fontId="32" fillId="0" borderId="0" xfId="37" applyNumberFormat="1" applyFont="1" applyAlignment="1">
      <alignment vertical="center"/>
    </xf>
    <xf numFmtId="167" fontId="31" fillId="0" borderId="0" xfId="37" applyNumberFormat="1" applyFont="1" applyAlignment="1">
      <alignment vertical="center"/>
    </xf>
    <xf numFmtId="167" fontId="32" fillId="28" borderId="0" xfId="37" applyNumberFormat="1" applyFont="1" applyFill="1" applyAlignment="1">
      <alignment vertical="center"/>
    </xf>
    <xf numFmtId="167" fontId="31" fillId="0" borderId="0" xfId="56" applyNumberFormat="1" applyFont="1" applyAlignment="1">
      <alignment vertical="center"/>
    </xf>
    <xf numFmtId="167" fontId="27" fillId="28" borderId="0" xfId="62" applyNumberFormat="1" applyFont="1" applyFill="1" applyAlignment="1">
      <alignment vertical="center"/>
    </xf>
    <xf numFmtId="167" fontId="32" fillId="0" borderId="0" xfId="60" applyNumberFormat="1" applyFont="1" applyAlignment="1">
      <alignment vertical="center"/>
    </xf>
    <xf numFmtId="167" fontId="32" fillId="0" borderId="0" xfId="56" applyNumberFormat="1" applyFont="1"/>
    <xf numFmtId="0" fontId="33" fillId="0" borderId="0" xfId="45" applyFont="1"/>
    <xf numFmtId="168" fontId="32" fillId="0" borderId="0" xfId="77" applyNumberFormat="1" applyFont="1" applyAlignment="1">
      <alignment vertical="center"/>
    </xf>
    <xf numFmtId="0" fontId="33" fillId="28" borderId="0" xfId="45" applyFont="1" applyFill="1"/>
    <xf numFmtId="173" fontId="31" fillId="0" borderId="0" xfId="37" applyNumberFormat="1" applyFont="1" applyAlignment="1">
      <alignment vertical="center"/>
    </xf>
    <xf numFmtId="176" fontId="32" fillId="0" borderId="0" xfId="39" applyNumberFormat="1" applyFont="1"/>
    <xf numFmtId="167" fontId="27" fillId="28" borderId="0" xfId="62" applyNumberFormat="1" applyFont="1" applyFill="1"/>
    <xf numFmtId="167" fontId="27" fillId="61" borderId="0" xfId="62" applyNumberFormat="1" applyFont="1" applyFill="1" applyAlignment="1">
      <alignment vertical="center"/>
    </xf>
    <xf numFmtId="167" fontId="64" fillId="60" borderId="0" xfId="56" applyNumberFormat="1" applyFont="1" applyFill="1"/>
    <xf numFmtId="167" fontId="25" fillId="0" borderId="0" xfId="60" applyNumberFormat="1" applyFont="1" applyAlignment="1">
      <alignment vertical="center"/>
    </xf>
    <xf numFmtId="167" fontId="25" fillId="0" borderId="0" xfId="37" applyNumberFormat="1" applyFont="1" applyAlignment="1">
      <alignment vertical="center"/>
    </xf>
    <xf numFmtId="167" fontId="32" fillId="60" borderId="0" xfId="60" applyNumberFormat="1" applyFont="1" applyFill="1" applyAlignment="1">
      <alignment vertical="center"/>
    </xf>
    <xf numFmtId="167" fontId="25" fillId="60" borderId="0" xfId="56" applyNumberFormat="1" applyFont="1" applyFill="1" applyAlignment="1">
      <alignment horizontal="right" vertical="center"/>
    </xf>
    <xf numFmtId="170" fontId="64" fillId="0" borderId="0" xfId="37" applyNumberFormat="1" applyFont="1" applyAlignment="1">
      <alignment vertical="center"/>
    </xf>
    <xf numFmtId="167" fontId="68" fillId="0" borderId="0" xfId="60" applyNumberFormat="1" applyFont="1" applyAlignment="1">
      <alignment vertical="center"/>
    </xf>
    <xf numFmtId="169" fontId="68" fillId="0" borderId="0" xfId="60" applyNumberFormat="1" applyFont="1" applyAlignment="1">
      <alignment vertical="center"/>
    </xf>
    <xf numFmtId="174" fontId="68" fillId="0" borderId="0" xfId="60" applyNumberFormat="1" applyFont="1" applyAlignment="1">
      <alignment vertical="center"/>
    </xf>
    <xf numFmtId="3" fontId="68" fillId="0" borderId="0" xfId="60" applyNumberFormat="1" applyFont="1" applyAlignment="1">
      <alignment vertical="center"/>
    </xf>
    <xf numFmtId="175" fontId="68" fillId="0" borderId="0" xfId="60" applyNumberFormat="1" applyFont="1" applyAlignment="1">
      <alignment vertical="center"/>
    </xf>
    <xf numFmtId="168" fontId="68" fillId="0" borderId="0" xfId="77" applyNumberFormat="1" applyFont="1" applyAlignment="1">
      <alignment vertical="center"/>
    </xf>
    <xf numFmtId="3" fontId="32" fillId="0" borderId="0" xfId="56" applyNumberFormat="1" applyFont="1"/>
    <xf numFmtId="167" fontId="64" fillId="60" borderId="0" xfId="39" applyNumberFormat="1" applyFont="1" applyFill="1" applyAlignment="1">
      <alignment vertical="center"/>
    </xf>
    <xf numFmtId="167" fontId="67" fillId="60" borderId="0" xfId="56" applyNumberFormat="1" applyFont="1" applyFill="1" applyAlignment="1">
      <alignment horizontal="right" vertical="center"/>
    </xf>
    <xf numFmtId="167" fontId="67" fillId="0" borderId="0" xfId="56" applyNumberFormat="1" applyFont="1" applyAlignment="1">
      <alignment horizontal="right" vertical="center"/>
    </xf>
    <xf numFmtId="167" fontId="67" fillId="0" borderId="0" xfId="39" applyNumberFormat="1" applyFont="1"/>
    <xf numFmtId="167" fontId="64" fillId="0" borderId="0" xfId="56" applyNumberFormat="1" applyFont="1"/>
    <xf numFmtId="167" fontId="64" fillId="0" borderId="0" xfId="56" applyNumberFormat="1" applyFont="1" applyAlignment="1">
      <alignment horizontal="right"/>
    </xf>
    <xf numFmtId="167" fontId="26" fillId="60" borderId="0" xfId="37" applyNumberFormat="1" applyFont="1" applyFill="1" applyAlignment="1">
      <alignment vertical="center"/>
    </xf>
    <xf numFmtId="3" fontId="32" fillId="0" borderId="0" xfId="60" applyNumberFormat="1" applyFont="1" applyAlignment="1">
      <alignment horizontal="right" vertical="center"/>
    </xf>
    <xf numFmtId="3" fontId="32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7" fillId="28" borderId="0" xfId="81" applyNumberFormat="1" applyFont="1" applyFill="1" applyAlignment="1">
      <alignment horizontal="right" vertical="center" wrapText="1"/>
    </xf>
    <xf numFmtId="167" fontId="67" fillId="0" borderId="0" xfId="39" applyNumberFormat="1" applyFont="1" applyAlignment="1">
      <alignment vertical="center"/>
    </xf>
    <xf numFmtId="168" fontId="67" fillId="0" borderId="0" xfId="77" applyNumberFormat="1" applyFont="1" applyFill="1" applyBorder="1" applyAlignment="1">
      <alignment vertical="center"/>
    </xf>
    <xf numFmtId="168" fontId="64" fillId="0" borderId="0" xfId="77" applyNumberFormat="1" applyFont="1" applyFill="1" applyBorder="1" applyAlignment="1">
      <alignment vertical="center"/>
    </xf>
    <xf numFmtId="167" fontId="64" fillId="0" borderId="0" xfId="39" applyNumberFormat="1" applyFont="1" applyAlignment="1">
      <alignment horizontal="right" vertical="center"/>
    </xf>
    <xf numFmtId="167" fontId="25" fillId="60" borderId="0" xfId="39" applyNumberFormat="1" applyFont="1" applyFill="1" applyAlignment="1">
      <alignment horizontal="left" vertical="center"/>
    </xf>
    <xf numFmtId="167" fontId="32" fillId="0" borderId="0" xfId="60" applyNumberFormat="1" applyFont="1" applyAlignment="1">
      <alignment vertical="center" wrapText="1"/>
    </xf>
    <xf numFmtId="167" fontId="25" fillId="0" borderId="0" xfId="39" applyNumberFormat="1" applyFont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5" fillId="0" borderId="0" xfId="56" applyNumberFormat="1" applyFont="1" applyAlignment="1">
      <alignment horizontal="right" vertical="center"/>
    </xf>
    <xf numFmtId="167" fontId="25" fillId="60" borderId="0" xfId="60" applyNumberFormat="1" applyFont="1" applyFill="1" applyAlignment="1">
      <alignment vertical="top"/>
    </xf>
    <xf numFmtId="167" fontId="25" fillId="0" borderId="0" xfId="56" applyNumberFormat="1" applyFont="1" applyAlignment="1">
      <alignment horizontal="right"/>
    </xf>
    <xf numFmtId="167" fontId="25" fillId="0" borderId="0" xfId="37" applyNumberFormat="1" applyFont="1" applyAlignment="1">
      <alignment horizontal="center" vertical="center" wrapText="1"/>
    </xf>
    <xf numFmtId="0" fontId="25" fillId="0" borderId="0" xfId="39" applyFont="1"/>
    <xf numFmtId="167" fontId="26" fillId="0" borderId="0" xfId="37" applyNumberFormat="1" applyFont="1" applyAlignment="1">
      <alignment horizontal="center" vertical="center" wrapText="1"/>
    </xf>
    <xf numFmtId="167" fontId="25" fillId="0" borderId="0" xfId="56" applyNumberFormat="1" applyFont="1"/>
    <xf numFmtId="167" fontId="25" fillId="0" borderId="0" xfId="0" applyNumberFormat="1" applyFont="1" applyAlignment="1">
      <alignment vertical="center"/>
    </xf>
    <xf numFmtId="167" fontId="26" fillId="0" borderId="0" xfId="0" applyNumberFormat="1" applyFont="1" applyAlignment="1">
      <alignment vertical="center"/>
    </xf>
    <xf numFmtId="167" fontId="25" fillId="60" borderId="0" xfId="37" applyNumberFormat="1" applyFont="1" applyFill="1" applyAlignment="1">
      <alignment vertical="center"/>
    </xf>
    <xf numFmtId="167" fontId="64" fillId="60" borderId="0" xfId="37" applyNumberFormat="1" applyFont="1" applyFill="1" applyAlignment="1">
      <alignment vertical="center"/>
    </xf>
    <xf numFmtId="167" fontId="25" fillId="60" borderId="0" xfId="56" applyNumberFormat="1" applyFont="1" applyFill="1"/>
    <xf numFmtId="167" fontId="25" fillId="60" borderId="0" xfId="37" applyNumberFormat="1" applyFont="1" applyFill="1" applyAlignment="1">
      <alignment horizontal="left" vertical="center" indent="2"/>
    </xf>
    <xf numFmtId="167" fontId="25" fillId="60" borderId="0" xfId="37" applyNumberFormat="1" applyFont="1" applyFill="1" applyAlignment="1">
      <alignment horizontal="left" vertical="center" indent="1"/>
    </xf>
    <xf numFmtId="167" fontId="25" fillId="60" borderId="0" xfId="37" applyNumberFormat="1" applyFont="1" applyFill="1" applyAlignment="1">
      <alignment horizontal="left" vertical="center" indent="3"/>
    </xf>
    <xf numFmtId="167" fontId="25" fillId="60" borderId="0" xfId="56" applyNumberFormat="1" applyFont="1" applyFill="1" applyAlignment="1">
      <alignment horizontal="left" indent="1"/>
    </xf>
    <xf numFmtId="167" fontId="29" fillId="60" borderId="0" xfId="56" applyNumberFormat="1" applyFont="1" applyFill="1"/>
    <xf numFmtId="167" fontId="29" fillId="60" borderId="0" xfId="37" applyNumberFormat="1" applyFont="1" applyFill="1" applyAlignment="1">
      <alignment vertical="center"/>
    </xf>
    <xf numFmtId="167" fontId="25" fillId="60" borderId="0" xfId="39" applyNumberFormat="1" applyFont="1" applyFill="1" applyAlignment="1">
      <alignment vertical="center"/>
    </xf>
    <xf numFmtId="167" fontId="25" fillId="0" borderId="0" xfId="0" applyNumberFormat="1" applyFont="1" applyAlignment="1">
      <alignment horizontal="left" vertical="center" indent="1"/>
    </xf>
    <xf numFmtId="167" fontId="25" fillId="0" borderId="0" xfId="0" applyNumberFormat="1" applyFont="1" applyAlignment="1">
      <alignment horizontal="left" vertical="center" indent="2"/>
    </xf>
    <xf numFmtId="167" fontId="64" fillId="0" borderId="0" xfId="39" applyNumberFormat="1" applyFont="1"/>
    <xf numFmtId="167" fontId="64" fillId="0" borderId="0" xfId="39" applyNumberFormat="1" applyFont="1" applyAlignment="1">
      <alignment vertical="center"/>
    </xf>
    <xf numFmtId="167" fontId="64" fillId="60" borderId="0" xfId="37" applyNumberFormat="1" applyFont="1" applyFill="1" applyAlignment="1">
      <alignment horizontal="right" vertical="center"/>
    </xf>
    <xf numFmtId="167" fontId="64" fillId="60" borderId="0" xfId="39" applyNumberFormat="1" applyFont="1" applyFill="1"/>
    <xf numFmtId="167" fontId="64" fillId="0" borderId="0" xfId="37" applyNumberFormat="1" applyFont="1" applyAlignment="1">
      <alignment vertical="center"/>
    </xf>
    <xf numFmtId="167" fontId="64" fillId="0" borderId="0" xfId="37" applyNumberFormat="1" applyFont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25" fillId="60" borderId="0" xfId="37" applyNumberFormat="1" applyFont="1" applyFill="1" applyAlignment="1">
      <alignment horizontal="right" vertical="center"/>
    </xf>
    <xf numFmtId="167" fontId="67" fillId="60" borderId="0" xfId="37" applyNumberFormat="1" applyFont="1" applyFill="1" applyAlignment="1">
      <alignment vertical="center"/>
    </xf>
    <xf numFmtId="167" fontId="26" fillId="60" borderId="0" xfId="56" applyNumberFormat="1" applyFont="1" applyFill="1" applyAlignment="1">
      <alignment vertical="center"/>
    </xf>
    <xf numFmtId="167" fontId="67" fillId="60" borderId="0" xfId="56" applyNumberFormat="1" applyFont="1" applyFill="1" applyAlignment="1">
      <alignment vertical="center"/>
    </xf>
    <xf numFmtId="4" fontId="25" fillId="60" borderId="0" xfId="60" applyNumberFormat="1" applyFont="1" applyFill="1" applyAlignment="1">
      <alignment horizontal="left" vertical="center"/>
    </xf>
    <xf numFmtId="167" fontId="25" fillId="60" borderId="0" xfId="60" applyNumberFormat="1" applyFont="1" applyFill="1" applyAlignment="1">
      <alignment horizontal="center" vertical="center"/>
    </xf>
    <xf numFmtId="167" fontId="67" fillId="0" borderId="0" xfId="56" applyNumberFormat="1" applyFont="1" applyAlignment="1">
      <alignment horizontal="right"/>
    </xf>
    <xf numFmtId="0" fontId="25" fillId="0" borderId="0" xfId="45" applyFont="1"/>
    <xf numFmtId="167" fontId="25" fillId="0" borderId="11" xfId="37" applyNumberFormat="1" applyFont="1" applyBorder="1" applyAlignment="1">
      <alignment vertical="center"/>
    </xf>
    <xf numFmtId="167" fontId="26" fillId="0" borderId="28" xfId="0" applyNumberFormat="1" applyFont="1" applyBorder="1" applyAlignment="1">
      <alignment vertical="center"/>
    </xf>
    <xf numFmtId="167" fontId="29" fillId="0" borderId="0" xfId="0" applyNumberFormat="1" applyFont="1" applyAlignment="1">
      <alignment vertical="center"/>
    </xf>
    <xf numFmtId="167" fontId="64" fillId="0" borderId="11" xfId="39" applyNumberFormat="1" applyFont="1" applyBorder="1"/>
    <xf numFmtId="167" fontId="25" fillId="0" borderId="29" xfId="37" applyNumberFormat="1" applyFont="1" applyBorder="1" applyAlignment="1">
      <alignment vertical="center"/>
    </xf>
    <xf numFmtId="167" fontId="25" fillId="60" borderId="29" xfId="37" applyNumberFormat="1" applyFont="1" applyFill="1" applyBorder="1" applyAlignment="1">
      <alignment vertical="center"/>
    </xf>
    <xf numFmtId="10" fontId="67" fillId="0" borderId="30" xfId="62" applyNumberFormat="1" applyFont="1" applyBorder="1" applyAlignment="1">
      <alignment vertical="center"/>
    </xf>
    <xf numFmtId="10" fontId="67" fillId="0" borderId="22" xfId="62" applyNumberFormat="1" applyFont="1" applyBorder="1" applyAlignment="1">
      <alignment vertical="center"/>
    </xf>
    <xf numFmtId="4" fontId="67" fillId="0" borderId="0" xfId="62" applyNumberFormat="1" applyFont="1"/>
    <xf numFmtId="10" fontId="67" fillId="0" borderId="0" xfId="62" applyNumberFormat="1" applyFont="1"/>
    <xf numFmtId="10" fontId="64" fillId="0" borderId="22" xfId="62" applyNumberFormat="1" applyFont="1" applyBorder="1" applyAlignment="1">
      <alignment vertical="center"/>
    </xf>
    <xf numFmtId="10" fontId="64" fillId="0" borderId="32" xfId="62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/>
    </xf>
    <xf numFmtId="167" fontId="67" fillId="60" borderId="36" xfId="56" applyNumberFormat="1" applyFont="1" applyFill="1" applyBorder="1" applyAlignment="1">
      <alignment horizontal="right" vertical="center"/>
    </xf>
    <xf numFmtId="167" fontId="64" fillId="0" borderId="35" xfId="37" applyNumberFormat="1" applyFont="1" applyBorder="1" applyAlignment="1">
      <alignment vertical="center"/>
    </xf>
    <xf numFmtId="167" fontId="26" fillId="28" borderId="0" xfId="60" applyNumberFormat="1" applyFont="1" applyFill="1"/>
    <xf numFmtId="167" fontId="25" fillId="0" borderId="35" xfId="60" applyNumberFormat="1" applyFont="1" applyBorder="1" applyAlignment="1">
      <alignment vertical="center"/>
    </xf>
    <xf numFmtId="167" fontId="25" fillId="0" borderId="35" xfId="60" applyNumberFormat="1" applyFont="1" applyBorder="1" applyAlignment="1">
      <alignment horizontal="center" vertical="center"/>
    </xf>
    <xf numFmtId="167" fontId="25" fillId="0" borderId="28" xfId="60" applyNumberFormat="1" applyFont="1" applyBorder="1" applyAlignment="1">
      <alignment vertical="center"/>
    </xf>
    <xf numFmtId="167" fontId="25" fillId="0" borderId="0" xfId="37" applyNumberFormat="1" applyFont="1" applyAlignment="1">
      <alignment horizontal="left" vertical="center" indent="1"/>
    </xf>
    <xf numFmtId="0" fontId="25" fillId="0" borderId="0" xfId="37" applyFont="1" applyAlignment="1">
      <alignment horizontal="left" vertical="center" indent="1"/>
    </xf>
    <xf numFmtId="167" fontId="25" fillId="0" borderId="38" xfId="37" applyNumberFormat="1" applyFont="1" applyBorder="1" applyAlignment="1">
      <alignment vertical="center"/>
    </xf>
    <xf numFmtId="167" fontId="26" fillId="0" borderId="29" xfId="56" applyNumberFormat="1" applyFont="1" applyBorder="1"/>
    <xf numFmtId="167" fontId="67" fillId="0" borderId="29" xfId="56" applyNumberFormat="1" applyFont="1" applyBorder="1" applyAlignment="1">
      <alignment horizontal="right"/>
    </xf>
    <xf numFmtId="167" fontId="25" fillId="0" borderId="0" xfId="37" applyNumberFormat="1" applyFont="1" applyAlignment="1">
      <alignment horizontal="left" vertical="center" indent="2"/>
    </xf>
    <xf numFmtId="167" fontId="26" fillId="0" borderId="0" xfId="56" applyNumberFormat="1" applyFont="1"/>
    <xf numFmtId="167" fontId="25" fillId="60" borderId="0" xfId="39" applyNumberFormat="1" applyFont="1" applyFill="1" applyAlignment="1">
      <alignment horizontal="left" vertical="center" indent="1"/>
    </xf>
    <xf numFmtId="167" fontId="26" fillId="0" borderId="38" xfId="56" applyNumberFormat="1" applyFont="1" applyBorder="1"/>
    <xf numFmtId="167" fontId="64" fillId="0" borderId="38" xfId="37" applyNumberFormat="1" applyFont="1" applyBorder="1" applyAlignment="1">
      <alignment vertical="center"/>
    </xf>
    <xf numFmtId="167" fontId="67" fillId="62" borderId="33" xfId="56" applyNumberFormat="1" applyFont="1" applyFill="1" applyBorder="1" applyAlignment="1">
      <alignment horizontal="right" vertical="center"/>
    </xf>
    <xf numFmtId="0" fontId="67" fillId="0" borderId="0" xfId="62" applyFont="1" applyAlignment="1">
      <alignment vertical="center"/>
    </xf>
    <xf numFmtId="10" fontId="67" fillId="0" borderId="31" xfId="62" applyNumberFormat="1" applyFont="1" applyBorder="1" applyAlignment="1">
      <alignment vertical="center"/>
    </xf>
    <xf numFmtId="10" fontId="67" fillId="0" borderId="23" xfId="62" applyNumberFormat="1" applyFont="1" applyBorder="1" applyAlignment="1">
      <alignment vertical="center"/>
    </xf>
    <xf numFmtId="0" fontId="64" fillId="0" borderId="0" xfId="62" applyFont="1"/>
    <xf numFmtId="0" fontId="67" fillId="0" borderId="29" xfId="62" applyFont="1" applyBorder="1" applyAlignment="1">
      <alignment vertical="center"/>
    </xf>
    <xf numFmtId="0" fontId="64" fillId="0" borderId="0" xfId="62" applyFont="1" applyAlignment="1">
      <alignment vertical="center"/>
    </xf>
    <xf numFmtId="10" fontId="64" fillId="0" borderId="23" xfId="62" applyNumberFormat="1" applyFont="1" applyBorder="1" applyAlignment="1">
      <alignment vertical="center"/>
    </xf>
    <xf numFmtId="0" fontId="64" fillId="0" borderId="19" xfId="62" applyFont="1" applyBorder="1" applyAlignment="1">
      <alignment vertical="center"/>
    </xf>
    <xf numFmtId="10" fontId="64" fillId="0" borderId="37" xfId="62" applyNumberFormat="1" applyFont="1" applyBorder="1" applyAlignment="1">
      <alignment vertical="center"/>
    </xf>
    <xf numFmtId="0" fontId="15" fillId="0" borderId="0" xfId="0" applyFont="1"/>
    <xf numFmtId="49" fontId="26" fillId="0" borderId="0" xfId="37" applyNumberFormat="1" applyFont="1" applyAlignment="1">
      <alignment horizontal="right" vertical="center" wrapText="1"/>
    </xf>
    <xf numFmtId="167" fontId="25" fillId="0" borderId="10" xfId="0" applyNumberFormat="1" applyFont="1" applyBorder="1" applyAlignment="1">
      <alignment vertical="center"/>
    </xf>
    <xf numFmtId="167" fontId="26" fillId="0" borderId="10" xfId="0" applyNumberFormat="1" applyFont="1" applyBorder="1" applyAlignment="1">
      <alignment horizontal="center" vertical="center" wrapText="1"/>
    </xf>
    <xf numFmtId="167" fontId="25" fillId="63" borderId="0" xfId="37" applyNumberFormat="1" applyFont="1" applyFill="1" applyAlignment="1">
      <alignment vertical="center"/>
    </xf>
    <xf numFmtId="167" fontId="25" fillId="0" borderId="36" xfId="60" applyNumberFormat="1" applyFont="1" applyBorder="1" applyAlignment="1">
      <alignment vertical="center"/>
    </xf>
    <xf numFmtId="167" fontId="26" fillId="0" borderId="36" xfId="60" quotePrefix="1" applyNumberFormat="1" applyFont="1" applyBorder="1" applyAlignment="1">
      <alignment horizontal="center" vertical="center"/>
    </xf>
    <xf numFmtId="167" fontId="26" fillId="0" borderId="27" xfId="60" applyNumberFormat="1" applyFont="1" applyBorder="1" applyAlignment="1">
      <alignment horizontal="center" vertical="center" wrapText="1"/>
    </xf>
    <xf numFmtId="167" fontId="25" fillId="0" borderId="28" xfId="37" applyNumberFormat="1" applyFont="1" applyBorder="1" applyAlignment="1">
      <alignment vertical="center"/>
    </xf>
    <xf numFmtId="167" fontId="26" fillId="0" borderId="29" xfId="56" applyNumberFormat="1" applyFont="1" applyBorder="1" applyAlignment="1">
      <alignment vertical="center"/>
    </xf>
    <xf numFmtId="167" fontId="26" fillId="0" borderId="28" xfId="56" applyNumberFormat="1" applyFont="1" applyBorder="1" applyAlignment="1">
      <alignment vertical="center"/>
    </xf>
    <xf numFmtId="167" fontId="25" fillId="0" borderId="35" xfId="37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horizontal="right" vertical="center"/>
    </xf>
    <xf numFmtId="49" fontId="26" fillId="0" borderId="35" xfId="37" applyNumberFormat="1" applyFont="1" applyBorder="1" applyAlignment="1">
      <alignment horizontal="right" vertical="center" wrapText="1"/>
    </xf>
    <xf numFmtId="167" fontId="26" fillId="72" borderId="11" xfId="39" applyNumberFormat="1" applyFont="1" applyFill="1" applyBorder="1" applyAlignment="1">
      <alignment vertical="center"/>
    </xf>
    <xf numFmtId="167" fontId="67" fillId="72" borderId="11" xfId="39" applyNumberFormat="1" applyFont="1" applyFill="1" applyBorder="1" applyAlignment="1">
      <alignment vertical="center"/>
    </xf>
    <xf numFmtId="167" fontId="25" fillId="0" borderId="11" xfId="39" applyNumberFormat="1" applyFont="1" applyBorder="1" applyAlignment="1">
      <alignment vertical="center"/>
    </xf>
    <xf numFmtId="167" fontId="26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horizontal="right" vertical="center"/>
    </xf>
    <xf numFmtId="167" fontId="26" fillId="72" borderId="27" xfId="56" applyNumberFormat="1" applyFont="1" applyFill="1" applyBorder="1" applyAlignment="1">
      <alignment vertical="center"/>
    </xf>
    <xf numFmtId="167" fontId="67" fillId="72" borderId="27" xfId="56" applyNumberFormat="1" applyFont="1" applyFill="1" applyBorder="1" applyAlignment="1">
      <alignment vertical="center"/>
    </xf>
    <xf numFmtId="0" fontId="67" fillId="72" borderId="33" xfId="62" applyFont="1" applyFill="1" applyBorder="1" applyAlignment="1">
      <alignment vertical="center"/>
    </xf>
    <xf numFmtId="10" fontId="67" fillId="72" borderId="25" xfId="62" applyNumberFormat="1" applyFont="1" applyFill="1" applyBorder="1" applyAlignment="1">
      <alignment vertical="center"/>
    </xf>
    <xf numFmtId="10" fontId="67" fillId="72" borderId="20" xfId="62" applyNumberFormat="1" applyFont="1" applyFill="1" applyBorder="1" applyAlignment="1">
      <alignment vertical="center"/>
    </xf>
    <xf numFmtId="167" fontId="25" fillId="63" borderId="0" xfId="37" applyNumberFormat="1" applyFont="1" applyFill="1" applyAlignment="1">
      <alignment horizontal="left" vertical="center" indent="1"/>
    </xf>
    <xf numFmtId="167" fontId="64" fillId="63" borderId="0" xfId="37" applyNumberFormat="1" applyFont="1" applyFill="1" applyAlignment="1">
      <alignment horizontal="right" vertical="center"/>
    </xf>
    <xf numFmtId="167" fontId="25" fillId="63" borderId="0" xfId="56" applyNumberFormat="1" applyFont="1" applyFill="1" applyAlignment="1">
      <alignment horizontal="left" indent="1"/>
    </xf>
    <xf numFmtId="167" fontId="64" fillId="63" borderId="0" xfId="56" applyNumberFormat="1" applyFont="1" applyFill="1"/>
    <xf numFmtId="49" fontId="26" fillId="0" borderId="36" xfId="39" applyNumberFormat="1" applyFont="1" applyBorder="1" applyAlignment="1">
      <alignment horizontal="center" vertical="center" wrapText="1"/>
    </xf>
    <xf numFmtId="167" fontId="25" fillId="0" borderId="36" xfId="39" applyNumberFormat="1" applyFont="1" applyBorder="1" applyAlignment="1">
      <alignment vertical="center"/>
    </xf>
    <xf numFmtId="49" fontId="26" fillId="0" borderId="0" xfId="39" applyNumberFormat="1" applyFont="1" applyAlignment="1">
      <alignment horizontal="center" vertical="center" wrapText="1"/>
    </xf>
    <xf numFmtId="0" fontId="26" fillId="0" borderId="36" xfId="60" quotePrefix="1" applyFont="1" applyBorder="1" applyAlignment="1">
      <alignment horizontal="center" vertical="center"/>
    </xf>
    <xf numFmtId="0" fontId="67" fillId="0" borderId="35" xfId="62" applyFont="1" applyBorder="1" applyAlignment="1">
      <alignment vertical="center"/>
    </xf>
    <xf numFmtId="4" fontId="67" fillId="0" borderId="35" xfId="62" applyNumberFormat="1" applyFont="1" applyBorder="1" applyAlignment="1">
      <alignment vertical="center"/>
    </xf>
    <xf numFmtId="10" fontId="67" fillId="0" borderId="35" xfId="62" applyNumberFormat="1" applyFont="1" applyBorder="1" applyAlignment="1">
      <alignment vertical="center"/>
    </xf>
    <xf numFmtId="4" fontId="67" fillId="0" borderId="0" xfId="62" applyNumberFormat="1" applyFont="1" applyAlignment="1">
      <alignment vertical="center"/>
    </xf>
    <xf numFmtId="10" fontId="67" fillId="0" borderId="0" xfId="62" applyNumberFormat="1" applyFont="1" applyAlignment="1">
      <alignment vertical="center"/>
    </xf>
    <xf numFmtId="210" fontId="67" fillId="0" borderId="30" xfId="62" applyNumberFormat="1" applyFont="1" applyBorder="1" applyAlignment="1">
      <alignment vertical="center"/>
    </xf>
    <xf numFmtId="210" fontId="67" fillId="0" borderId="22" xfId="62" applyNumberFormat="1" applyFont="1" applyBorder="1" applyAlignment="1">
      <alignment vertical="center"/>
    </xf>
    <xf numFmtId="210" fontId="67" fillId="72" borderId="25" xfId="62" applyNumberFormat="1" applyFont="1" applyFill="1" applyBorder="1" applyAlignment="1">
      <alignment vertical="center"/>
    </xf>
    <xf numFmtId="210" fontId="64" fillId="0" borderId="22" xfId="62" applyNumberFormat="1" applyFont="1" applyBorder="1" applyAlignment="1">
      <alignment vertical="center"/>
    </xf>
    <xf numFmtId="210" fontId="64" fillId="0" borderId="32" xfId="62" applyNumberFormat="1" applyFont="1" applyBorder="1" applyAlignment="1">
      <alignment vertical="center"/>
    </xf>
    <xf numFmtId="167" fontId="25" fillId="60" borderId="0" xfId="39" applyNumberFormat="1" applyFont="1" applyFill="1"/>
    <xf numFmtId="178" fontId="32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69" fillId="0" borderId="0" xfId="0" applyFont="1" applyAlignment="1">
      <alignment vertical="center"/>
    </xf>
    <xf numFmtId="178" fontId="70" fillId="0" borderId="0" xfId="0" applyNumberFormat="1" applyFont="1" applyAlignment="1">
      <alignment vertical="center"/>
    </xf>
    <xf numFmtId="10" fontId="67" fillId="0" borderId="22" xfId="62" quotePrefix="1" applyNumberFormat="1" applyFont="1" applyBorder="1" applyAlignment="1">
      <alignment vertical="center" wrapText="1"/>
    </xf>
    <xf numFmtId="1" fontId="26" fillId="0" borderId="36" xfId="60" quotePrefix="1" applyNumberFormat="1" applyFont="1" applyBorder="1" applyAlignment="1">
      <alignment horizontal="center" vertical="center"/>
    </xf>
    <xf numFmtId="0" fontId="70" fillId="0" borderId="0" xfId="0" applyFont="1" applyAlignment="1">
      <alignment vertical="center"/>
    </xf>
    <xf numFmtId="169" fontId="32" fillId="0" borderId="0" xfId="39" applyNumberFormat="1" applyFont="1"/>
    <xf numFmtId="14" fontId="0" fillId="0" borderId="0" xfId="0" applyNumberFormat="1"/>
    <xf numFmtId="0" fontId="25" fillId="60" borderId="0" xfId="60" applyFont="1" applyFill="1" applyAlignment="1">
      <alignment horizontal="left" vertical="center"/>
    </xf>
    <xf numFmtId="167" fontId="169" fillId="0" borderId="80" xfId="1505" applyNumberFormat="1" applyFont="1" applyFill="1" applyBorder="1" applyAlignment="1" applyProtection="1">
      <alignment vertical="center"/>
    </xf>
    <xf numFmtId="0" fontId="28" fillId="0" borderId="0" xfId="0" applyFont="1" applyAlignment="1">
      <alignment vertical="center"/>
    </xf>
    <xf numFmtId="0" fontId="25" fillId="60" borderId="0" xfId="60" applyFont="1" applyFill="1" applyAlignment="1">
      <alignment vertical="center"/>
    </xf>
    <xf numFmtId="0" fontId="64" fillId="0" borderId="25" xfId="62" applyFont="1" applyBorder="1" applyAlignment="1">
      <alignment horizontal="center" vertical="center" wrapText="1"/>
    </xf>
    <xf numFmtId="167" fontId="25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6" fillId="28" borderId="0" xfId="37" applyNumberFormat="1" applyFont="1" applyFill="1" applyAlignment="1">
      <alignment vertical="center"/>
    </xf>
    <xf numFmtId="167" fontId="26" fillId="28" borderId="0" xfId="37" quotePrefix="1" applyNumberFormat="1" applyFont="1" applyFill="1" applyAlignment="1">
      <alignment vertical="center" wrapText="1"/>
    </xf>
    <xf numFmtId="0" fontId="46" fillId="0" borderId="0" xfId="0" applyFont="1"/>
    <xf numFmtId="167" fontId="25" fillId="0" borderId="0" xfId="56" applyNumberFormat="1" applyFont="1" applyAlignment="1">
      <alignment vertical="center"/>
    </xf>
    <xf numFmtId="167" fontId="25" fillId="61" borderId="0" xfId="62" applyNumberFormat="1" applyFont="1" applyFill="1" applyAlignment="1">
      <alignment vertical="center"/>
    </xf>
    <xf numFmtId="167" fontId="26" fillId="28" borderId="38" xfId="37" applyNumberFormat="1" applyFont="1" applyFill="1" applyBorder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167" fontId="25" fillId="0" borderId="27" xfId="56" applyNumberFormat="1" applyFont="1" applyBorder="1" applyAlignment="1">
      <alignment vertical="center"/>
    </xf>
    <xf numFmtId="167" fontId="25" fillId="0" borderId="27" xfId="56" applyNumberFormat="1" applyFont="1" applyBorder="1" applyAlignment="1">
      <alignment horizontal="center" vertical="center" wrapText="1"/>
    </xf>
    <xf numFmtId="167" fontId="26" fillId="0" borderId="27" xfId="56" quotePrefix="1" applyNumberFormat="1" applyFont="1" applyBorder="1" applyAlignment="1">
      <alignment horizontal="center" vertical="center" wrapText="1"/>
    </xf>
    <xf numFmtId="167" fontId="67" fillId="0" borderId="29" xfId="56" applyNumberFormat="1" applyFont="1" applyBorder="1" applyAlignment="1">
      <alignment horizontal="right" vertical="center"/>
    </xf>
    <xf numFmtId="3" fontId="25" fillId="0" borderId="0" xfId="56" applyNumberFormat="1" applyFont="1"/>
    <xf numFmtId="167" fontId="64" fillId="72" borderId="0" xfId="56" applyNumberFormat="1" applyFont="1" applyFill="1" applyAlignment="1">
      <alignment horizontal="right" vertical="center"/>
    </xf>
    <xf numFmtId="4" fontId="46" fillId="0" borderId="0" xfId="0" applyNumberFormat="1" applyFont="1" applyAlignment="1">
      <alignment horizontal="right"/>
    </xf>
    <xf numFmtId="167" fontId="64" fillId="0" borderId="0" xfId="56" applyNumberFormat="1" applyFont="1" applyAlignment="1">
      <alignment horizontal="right" vertical="center"/>
    </xf>
    <xf numFmtId="167" fontId="25" fillId="0" borderId="0" xfId="56" applyNumberFormat="1" applyFont="1" applyAlignment="1">
      <alignment horizontal="left" vertical="center" indent="2"/>
    </xf>
    <xf numFmtId="167" fontId="64" fillId="63" borderId="0" xfId="56" applyNumberFormat="1" applyFont="1" applyFill="1" applyAlignment="1">
      <alignment horizontal="right" vertical="center"/>
    </xf>
    <xf numFmtId="167" fontId="25" fillId="0" borderId="0" xfId="37" applyNumberFormat="1" applyFont="1" applyAlignment="1">
      <alignment horizontal="left" vertical="center" indent="3"/>
    </xf>
    <xf numFmtId="167" fontId="26" fillId="0" borderId="0" xfId="37" applyNumberFormat="1" applyFont="1" applyAlignment="1">
      <alignment vertical="center"/>
    </xf>
    <xf numFmtId="167" fontId="64" fillId="0" borderId="28" xfId="56" applyNumberFormat="1" applyFont="1" applyBorder="1" applyAlignment="1">
      <alignment horizontal="right" vertical="center"/>
    </xf>
    <xf numFmtId="167" fontId="67" fillId="72" borderId="27" xfId="56" applyNumberFormat="1" applyFont="1" applyFill="1" applyBorder="1" applyAlignment="1">
      <alignment horizontal="right" vertical="center"/>
    </xf>
    <xf numFmtId="167" fontId="26" fillId="0" borderId="0" xfId="56" applyNumberFormat="1" applyFont="1" applyAlignment="1">
      <alignment vertical="center"/>
    </xf>
    <xf numFmtId="167" fontId="29" fillId="60" borderId="0" xfId="56" applyNumberFormat="1" applyFont="1" applyFill="1" applyAlignment="1">
      <alignment vertical="center"/>
    </xf>
    <xf numFmtId="167" fontId="25" fillId="63" borderId="29" xfId="56" applyNumberFormat="1" applyFont="1" applyFill="1" applyBorder="1" applyAlignment="1">
      <alignment horizontal="left" vertical="center" indent="1"/>
    </xf>
    <xf numFmtId="167" fontId="64" fillId="63" borderId="29" xfId="56" applyNumberFormat="1" applyFont="1" applyFill="1" applyBorder="1" applyAlignment="1">
      <alignment horizontal="right" vertical="center"/>
    </xf>
    <xf numFmtId="167" fontId="25" fillId="63" borderId="0" xfId="56" applyNumberFormat="1" applyFont="1" applyFill="1" applyAlignment="1">
      <alignment horizontal="left" vertical="center" indent="1"/>
    </xf>
    <xf numFmtId="167" fontId="25" fillId="63" borderId="19" xfId="56" applyNumberFormat="1" applyFont="1" applyFill="1" applyBorder="1" applyAlignment="1">
      <alignment horizontal="left" vertical="center" indent="1"/>
    </xf>
    <xf numFmtId="167" fontId="64" fillId="63" borderId="19" xfId="56" applyNumberFormat="1" applyFont="1" applyFill="1" applyBorder="1" applyAlignment="1">
      <alignment horizontal="right" vertical="center"/>
    </xf>
    <xf numFmtId="167" fontId="25" fillId="63" borderId="27" xfId="56" applyNumberFormat="1" applyFont="1" applyFill="1" applyBorder="1" applyAlignment="1">
      <alignment horizontal="left" vertical="center"/>
    </xf>
    <xf numFmtId="167" fontId="64" fillId="63" borderId="27" xfId="56" applyNumberFormat="1" applyFont="1" applyFill="1" applyBorder="1" applyAlignment="1">
      <alignment horizontal="right" vertical="center"/>
    </xf>
    <xf numFmtId="167" fontId="25" fillId="60" borderId="9" xfId="56" applyNumberFormat="1" applyFont="1" applyFill="1" applyBorder="1" applyAlignment="1">
      <alignment horizontal="left" vertical="center" indent="1"/>
    </xf>
    <xf numFmtId="167" fontId="64" fillId="0" borderId="18" xfId="56" applyNumberFormat="1" applyFont="1" applyBorder="1" applyAlignment="1">
      <alignment horizontal="right" vertical="center"/>
    </xf>
    <xf numFmtId="0" fontId="168" fillId="0" borderId="0" xfId="0" applyFont="1"/>
    <xf numFmtId="167" fontId="71" fillId="0" borderId="0" xfId="1505" applyNumberFormat="1" applyFont="1" applyFill="1" applyBorder="1" applyAlignment="1" applyProtection="1">
      <alignment vertical="center"/>
    </xf>
    <xf numFmtId="167" fontId="25" fillId="0" borderId="11" xfId="0" applyNumberFormat="1" applyFont="1" applyBorder="1" applyAlignment="1">
      <alignment vertical="center"/>
    </xf>
    <xf numFmtId="167" fontId="25" fillId="0" borderId="0" xfId="0" applyNumberFormat="1" applyFont="1" applyAlignment="1">
      <alignment horizontal="left" vertical="center"/>
    </xf>
    <xf numFmtId="167" fontId="26" fillId="0" borderId="0" xfId="0" applyNumberFormat="1" applyFont="1"/>
    <xf numFmtId="167" fontId="25" fillId="0" borderId="28" xfId="0" applyNumberFormat="1" applyFont="1" applyBorder="1" applyAlignment="1">
      <alignment horizontal="left" vertical="center" indent="1"/>
    </xf>
    <xf numFmtId="167" fontId="32" fillId="0" borderId="0" xfId="60" applyNumberFormat="1" applyFont="1" applyAlignment="1">
      <alignment vertical="top"/>
    </xf>
    <xf numFmtId="167" fontId="67" fillId="0" borderId="38" xfId="60" applyNumberFormat="1" applyFont="1" applyBorder="1" applyAlignment="1">
      <alignment vertical="center"/>
    </xf>
    <xf numFmtId="167" fontId="26" fillId="0" borderId="38" xfId="60" applyNumberFormat="1" applyFont="1" applyBorder="1" applyAlignment="1">
      <alignment vertical="center"/>
    </xf>
    <xf numFmtId="167" fontId="26" fillId="0" borderId="0" xfId="60" applyNumberFormat="1" applyFont="1" applyAlignment="1">
      <alignment vertical="center"/>
    </xf>
    <xf numFmtId="0" fontId="26" fillId="0" borderId="36" xfId="60" quotePrefix="1" applyFont="1" applyBorder="1" applyAlignment="1">
      <alignment horizontal="center" vertical="center" wrapText="1"/>
    </xf>
    <xf numFmtId="167" fontId="25" fillId="0" borderId="29" xfId="60" applyNumberFormat="1" applyFont="1" applyBorder="1" applyAlignment="1">
      <alignment vertical="center"/>
    </xf>
    <xf numFmtId="167" fontId="26" fillId="0" borderId="29" xfId="60" quotePrefix="1" applyNumberFormat="1" applyFont="1" applyBorder="1" applyAlignment="1">
      <alignment horizontal="center" vertical="center"/>
    </xf>
    <xf numFmtId="167" fontId="26" fillId="0" borderId="29" xfId="60" applyNumberFormat="1" applyFont="1" applyBorder="1" applyAlignment="1">
      <alignment horizontal="center" vertical="center"/>
    </xf>
    <xf numFmtId="167" fontId="25" fillId="0" borderId="0" xfId="60" applyNumberFormat="1" applyFont="1" applyAlignment="1">
      <alignment horizontal="left" vertical="center" indent="1"/>
    </xf>
    <xf numFmtId="167" fontId="25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right" vertical="center"/>
    </xf>
    <xf numFmtId="167" fontId="25" fillId="0" borderId="0" xfId="60" applyNumberFormat="1" applyFont="1" applyAlignment="1">
      <alignment horizontal="left" vertical="center" indent="2"/>
    </xf>
    <xf numFmtId="167" fontId="26" fillId="0" borderId="28" xfId="60" applyNumberFormat="1" applyFont="1" applyBorder="1" applyAlignment="1">
      <alignment vertical="center"/>
    </xf>
    <xf numFmtId="167" fontId="26" fillId="0" borderId="28" xfId="60" applyNumberFormat="1" applyFont="1" applyBorder="1" applyAlignment="1">
      <alignment horizontal="right" vertical="center"/>
    </xf>
    <xf numFmtId="0" fontId="29" fillId="0" borderId="0" xfId="60" applyFont="1" applyAlignment="1">
      <alignment horizontal="left" vertical="center" indent="1"/>
    </xf>
    <xf numFmtId="167" fontId="25" fillId="0" borderId="38" xfId="0" applyNumberFormat="1" applyFont="1" applyBorder="1" applyAlignment="1">
      <alignment horizontal="left" vertical="center" indent="2"/>
    </xf>
    <xf numFmtId="167" fontId="67" fillId="0" borderId="28" xfId="39" applyNumberFormat="1" applyFont="1" applyBorder="1"/>
    <xf numFmtId="167" fontId="26" fillId="0" borderId="28" xfId="39" applyNumberFormat="1" applyFont="1" applyBorder="1"/>
    <xf numFmtId="0" fontId="26" fillId="0" borderId="36" xfId="39" applyFont="1" applyBorder="1" applyAlignment="1">
      <alignment horizontal="center" vertical="center" wrapText="1"/>
    </xf>
    <xf numFmtId="0" fontId="25" fillId="0" borderId="11" xfId="39" applyFont="1" applyBorder="1"/>
    <xf numFmtId="167" fontId="25" fillId="0" borderId="11" xfId="39" applyNumberFormat="1" applyFont="1" applyBorder="1"/>
    <xf numFmtId="167" fontId="26" fillId="0" borderId="0" xfId="39" applyNumberFormat="1" applyFont="1" applyAlignment="1">
      <alignment vertical="center"/>
    </xf>
    <xf numFmtId="167" fontId="25" fillId="0" borderId="0" xfId="39" applyNumberFormat="1" applyFont="1" applyAlignment="1">
      <alignment horizontal="left" vertical="center" indent="1"/>
    </xf>
    <xf numFmtId="167" fontId="25" fillId="0" borderId="0" xfId="39" applyNumberFormat="1" applyFont="1" applyAlignment="1">
      <alignment horizontal="left" vertical="center" indent="2"/>
    </xf>
    <xf numFmtId="167" fontId="25" fillId="0" borderId="0" xfId="39" applyNumberFormat="1" applyFont="1" applyAlignment="1">
      <alignment horizontal="left" vertical="center" indent="3"/>
    </xf>
    <xf numFmtId="167" fontId="25" fillId="0" borderId="11" xfId="39" applyNumberFormat="1" applyFont="1" applyBorder="1" applyAlignment="1">
      <alignment horizontal="center" vertical="center"/>
    </xf>
    <xf numFmtId="0" fontId="25" fillId="0" borderId="11" xfId="39" applyFont="1" applyBorder="1" applyAlignment="1">
      <alignment horizontal="center" vertical="center"/>
    </xf>
    <xf numFmtId="0" fontId="25" fillId="0" borderId="0" xfId="39" applyFont="1" applyAlignment="1">
      <alignment vertical="center"/>
    </xf>
    <xf numFmtId="167" fontId="26" fillId="0" borderId="0" xfId="39" applyNumberFormat="1" applyFont="1" applyAlignment="1">
      <alignment horizontal="left" vertical="center"/>
    </xf>
    <xf numFmtId="167" fontId="25" fillId="0" borderId="0" xfId="39" applyNumberFormat="1" applyFont="1" applyAlignment="1">
      <alignment horizontal="left" vertical="center"/>
    </xf>
    <xf numFmtId="167" fontId="67" fillId="0" borderId="0" xfId="56" applyNumberFormat="1" applyFont="1" applyAlignment="1">
      <alignment vertical="center"/>
    </xf>
    <xf numFmtId="167" fontId="26" fillId="0" borderId="29" xfId="37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 vertical="center"/>
    </xf>
    <xf numFmtId="167" fontId="25" fillId="0" borderId="0" xfId="37" applyNumberFormat="1" applyFont="1" applyAlignment="1">
      <alignment horizontal="left" vertical="center" indent="4"/>
    </xf>
    <xf numFmtId="167" fontId="67" fillId="0" borderId="38" xfId="37" applyNumberFormat="1" applyFont="1" applyBorder="1" applyAlignment="1">
      <alignment horizontal="left" vertical="center"/>
    </xf>
    <xf numFmtId="167" fontId="67" fillId="0" borderId="0" xfId="60" applyNumberFormat="1" applyFont="1"/>
    <xf numFmtId="167" fontId="26" fillId="0" borderId="36" xfId="56" applyNumberFormat="1" applyFont="1" applyBorder="1" applyAlignment="1">
      <alignment vertical="center"/>
    </xf>
    <xf numFmtId="0" fontId="29" fillId="0" borderId="35" xfId="37" applyFont="1" applyBorder="1" applyAlignment="1">
      <alignment vertical="center"/>
    </xf>
    <xf numFmtId="167" fontId="67" fillId="0" borderId="38" xfId="56" applyNumberFormat="1" applyFont="1" applyBorder="1"/>
    <xf numFmtId="167" fontId="85" fillId="0" borderId="38" xfId="56" applyNumberFormat="1" applyFont="1" applyBorder="1"/>
    <xf numFmtId="167" fontId="26" fillId="0" borderId="35" xfId="37" applyNumberFormat="1" applyFont="1" applyBorder="1" applyAlignment="1">
      <alignment horizontal="center" vertical="center"/>
    </xf>
    <xf numFmtId="167" fontId="67" fillId="0" borderId="19" xfId="60" applyNumberFormat="1" applyFont="1" applyBorder="1"/>
    <xf numFmtId="167" fontId="26" fillId="0" borderId="19" xfId="60" applyNumberFormat="1" applyFont="1" applyBorder="1"/>
    <xf numFmtId="167" fontId="26" fillId="0" borderId="0" xfId="60" applyNumberFormat="1" applyFont="1"/>
    <xf numFmtId="0" fontId="15" fillId="0" borderId="19" xfId="0" applyFont="1" applyBorder="1"/>
    <xf numFmtId="0" fontId="26" fillId="0" borderId="29" xfId="37" quotePrefix="1" applyFont="1" applyBorder="1" applyAlignment="1">
      <alignment horizontal="right" vertical="center" wrapText="1"/>
    </xf>
    <xf numFmtId="167" fontId="25" fillId="0" borderId="0" xfId="0" applyNumberFormat="1" applyFont="1" applyAlignment="1">
      <alignment horizontal="left" vertical="center" indent="3"/>
    </xf>
    <xf numFmtId="167" fontId="171" fillId="0" borderId="0" xfId="1505" applyNumberFormat="1" applyFont="1" applyFill="1" applyBorder="1" applyAlignment="1" applyProtection="1">
      <alignment vertical="center"/>
    </xf>
    <xf numFmtId="168" fontId="67" fillId="0" borderId="0" xfId="39" applyNumberFormat="1" applyFont="1"/>
    <xf numFmtId="168" fontId="64" fillId="0" borderId="0" xfId="39" applyNumberFormat="1" applyFont="1"/>
    <xf numFmtId="168" fontId="25" fillId="0" borderId="0" xfId="39" applyNumberFormat="1" applyFont="1"/>
    <xf numFmtId="168" fontId="64" fillId="60" borderId="0" xfId="39" applyNumberFormat="1" applyFont="1" applyFill="1"/>
    <xf numFmtId="168" fontId="67" fillId="72" borderId="11" xfId="39" applyNumberFormat="1" applyFont="1" applyFill="1" applyBorder="1" applyAlignment="1">
      <alignment vertical="center"/>
    </xf>
    <xf numFmtId="0" fontId="69" fillId="0" borderId="38" xfId="0" applyFont="1" applyBorder="1"/>
    <xf numFmtId="168" fontId="67" fillId="0" borderId="0" xfId="77" applyNumberFormat="1" applyFont="1" applyFill="1" applyBorder="1" applyAlignment="1">
      <alignment horizontal="right" vertical="center"/>
    </xf>
    <xf numFmtId="167" fontId="25" fillId="0" borderId="0" xfId="39" applyNumberFormat="1" applyFont="1" applyAlignment="1">
      <alignment horizontal="right" vertical="center"/>
    </xf>
    <xf numFmtId="168" fontId="64" fillId="0" borderId="0" xfId="77" applyNumberFormat="1" applyFont="1" applyFill="1" applyBorder="1" applyAlignment="1">
      <alignment horizontal="right" vertical="center"/>
    </xf>
    <xf numFmtId="0" fontId="25" fillId="0" borderId="0" xfId="39" applyFont="1" applyAlignment="1">
      <alignment horizontal="right" vertical="center"/>
    </xf>
    <xf numFmtId="167" fontId="26" fillId="72" borderId="107" xfId="39" applyNumberFormat="1" applyFont="1" applyFill="1" applyBorder="1" applyAlignment="1">
      <alignment vertical="center"/>
    </xf>
    <xf numFmtId="167" fontId="32" fillId="0" borderId="35" xfId="60" applyNumberFormat="1" applyFont="1" applyBorder="1" applyAlignment="1">
      <alignment vertical="top"/>
    </xf>
    <xf numFmtId="167" fontId="25" fillId="63" borderId="38" xfId="56" applyNumberFormat="1" applyFont="1" applyFill="1" applyBorder="1" applyAlignment="1">
      <alignment horizontal="left" indent="1"/>
    </xf>
    <xf numFmtId="167" fontId="64" fillId="63" borderId="38" xfId="56" applyNumberFormat="1" applyFont="1" applyFill="1" applyBorder="1"/>
    <xf numFmtId="0" fontId="171" fillId="0" borderId="0" xfId="1505" applyFont="1" applyFill="1" applyAlignment="1" applyProtection="1">
      <alignment vertical="center"/>
    </xf>
    <xf numFmtId="0" fontId="15" fillId="0" borderId="0" xfId="0" applyFont="1" applyAlignment="1">
      <alignment vertical="center"/>
    </xf>
    <xf numFmtId="167" fontId="26" fillId="72" borderId="35" xfId="39" applyNumberFormat="1" applyFont="1" applyFill="1" applyBorder="1" applyAlignment="1">
      <alignment vertical="center"/>
    </xf>
    <xf numFmtId="167" fontId="67" fillId="72" borderId="35" xfId="39" applyNumberFormat="1" applyFont="1" applyFill="1" applyBorder="1" applyAlignment="1">
      <alignment vertical="center"/>
    </xf>
    <xf numFmtId="168" fontId="67" fillId="72" borderId="35" xfId="77" applyNumberFormat="1" applyFont="1" applyFill="1" applyBorder="1" applyAlignment="1">
      <alignment vertical="center"/>
    </xf>
    <xf numFmtId="178" fontId="70" fillId="0" borderId="35" xfId="0" applyNumberFormat="1" applyFont="1" applyBorder="1" applyAlignment="1">
      <alignment vertical="center"/>
    </xf>
    <xf numFmtId="0" fontId="69" fillId="0" borderId="38" xfId="0" applyFont="1" applyBorder="1" applyAlignment="1">
      <alignment vertical="center"/>
    </xf>
    <xf numFmtId="167" fontId="169" fillId="0" borderId="116" xfId="1505" applyNumberFormat="1" applyFont="1" applyFill="1" applyBorder="1" applyAlignment="1" applyProtection="1">
      <alignment vertical="center"/>
    </xf>
    <xf numFmtId="167" fontId="25" fillId="0" borderId="123" xfId="60" applyNumberFormat="1" applyFont="1" applyBorder="1" applyAlignment="1">
      <alignment vertical="center"/>
    </xf>
    <xf numFmtId="0" fontId="26" fillId="0" borderId="123" xfId="60" quotePrefix="1" applyFont="1" applyBorder="1" applyAlignment="1">
      <alignment horizontal="center" vertical="center"/>
    </xf>
    <xf numFmtId="167" fontId="26" fillId="0" borderId="35" xfId="60" quotePrefix="1" applyNumberFormat="1" applyFont="1" applyBorder="1" applyAlignment="1">
      <alignment horizontal="center" vertical="center"/>
    </xf>
    <xf numFmtId="167" fontId="26" fillId="0" borderId="35" xfId="60" applyNumberFormat="1" applyFont="1" applyBorder="1" applyAlignment="1">
      <alignment horizontal="center" vertical="center"/>
    </xf>
    <xf numFmtId="3" fontId="25" fillId="0" borderId="0" xfId="60" applyNumberFormat="1" applyFont="1" applyAlignment="1">
      <alignment horizontal="right" vertical="center"/>
    </xf>
    <xf numFmtId="3" fontId="25" fillId="0" borderId="0" xfId="60" applyNumberFormat="1" applyFont="1" applyAlignment="1">
      <alignment horizontal="center" vertical="center"/>
    </xf>
    <xf numFmtId="178" fontId="25" fillId="0" borderId="0" xfId="60" applyNumberFormat="1" applyFont="1" applyAlignment="1">
      <alignment vertical="center"/>
    </xf>
    <xf numFmtId="168" fontId="25" fillId="0" borderId="0" xfId="77" applyNumberFormat="1" applyFont="1" applyAlignment="1">
      <alignment vertical="center"/>
    </xf>
    <xf numFmtId="167" fontId="26" fillId="0" borderId="38" xfId="60" applyNumberFormat="1" applyFont="1" applyBorder="1" applyAlignment="1">
      <alignment horizontal="right" vertical="center"/>
    </xf>
    <xf numFmtId="167" fontId="25" fillId="0" borderId="0" xfId="60" applyNumberFormat="1" applyFont="1" applyAlignment="1">
      <alignment vertical="top"/>
    </xf>
    <xf numFmtId="167" fontId="25" fillId="60" borderId="0" xfId="60" applyNumberFormat="1" applyFont="1" applyFill="1" applyAlignment="1">
      <alignment vertical="center"/>
    </xf>
    <xf numFmtId="167" fontId="25" fillId="0" borderId="0" xfId="60" applyNumberFormat="1" applyFont="1" applyAlignment="1">
      <alignment vertical="center" wrapText="1"/>
    </xf>
    <xf numFmtId="0" fontId="33" fillId="0" borderId="0" xfId="33798" applyFont="1"/>
    <xf numFmtId="167" fontId="67" fillId="0" borderId="0" xfId="56" applyNumberFormat="1" applyFont="1"/>
    <xf numFmtId="167" fontId="85" fillId="0" borderId="0" xfId="56" applyNumberFormat="1" applyFont="1"/>
    <xf numFmtId="167" fontId="25" fillId="0" borderId="0" xfId="37" applyNumberFormat="1" applyFont="1" applyAlignment="1">
      <alignment horizontal="right" vertical="center" wrapText="1"/>
    </xf>
    <xf numFmtId="167" fontId="67" fillId="0" borderId="35" xfId="56" applyNumberFormat="1" applyFont="1" applyBorder="1"/>
    <xf numFmtId="167" fontId="25" fillId="0" borderId="123" xfId="56" applyNumberFormat="1" applyFont="1" applyBorder="1" applyAlignment="1">
      <alignment horizontal="centerContinuous"/>
    </xf>
    <xf numFmtId="167" fontId="85" fillId="0" borderId="123" xfId="56" applyNumberFormat="1" applyFont="1" applyBorder="1" applyAlignment="1">
      <alignment horizontal="centerContinuous"/>
    </xf>
    <xf numFmtId="167" fontId="25" fillId="0" borderId="123" xfId="37" applyNumberFormat="1" applyFont="1" applyBorder="1" applyAlignment="1">
      <alignment horizontal="centerContinuous" vertical="center" wrapText="1"/>
    </xf>
    <xf numFmtId="167" fontId="169" fillId="0" borderId="0" xfId="1505" applyNumberFormat="1" applyFont="1" applyFill="1" applyBorder="1" applyAlignment="1" applyProtection="1">
      <alignment vertical="center"/>
    </xf>
    <xf numFmtId="167" fontId="26" fillId="0" borderId="35" xfId="37" applyNumberFormat="1" applyFont="1" applyBorder="1" applyAlignment="1">
      <alignment horizontal="center" vertical="center" wrapText="1"/>
    </xf>
    <xf numFmtId="167" fontId="26" fillId="0" borderId="123" xfId="0" applyNumberFormat="1" applyFont="1" applyBorder="1" applyAlignment="1">
      <alignment horizontal="center" vertical="center" wrapText="1"/>
    </xf>
    <xf numFmtId="0" fontId="26" fillId="0" borderId="35" xfId="37" quotePrefix="1" applyFont="1" applyBorder="1" applyAlignment="1">
      <alignment horizontal="right" vertical="center" wrapText="1"/>
    </xf>
    <xf numFmtId="167" fontId="26" fillId="0" borderId="35" xfId="56" applyNumberFormat="1" applyFont="1" applyBorder="1"/>
    <xf numFmtId="167" fontId="67" fillId="0" borderId="35" xfId="56" applyNumberFormat="1" applyFont="1" applyBorder="1" applyAlignment="1">
      <alignment horizontal="right"/>
    </xf>
    <xf numFmtId="167" fontId="26" fillId="72" borderId="123" xfId="56" applyNumberFormat="1" applyFont="1" applyFill="1" applyBorder="1" applyAlignment="1">
      <alignment vertical="center"/>
    </xf>
    <xf numFmtId="167" fontId="67" fillId="62" borderId="123" xfId="56" applyNumberFormat="1" applyFont="1" applyFill="1" applyBorder="1" applyAlignment="1">
      <alignment horizontal="right" vertical="center"/>
    </xf>
    <xf numFmtId="0" fontId="25" fillId="0" borderId="0" xfId="33798" applyFont="1"/>
    <xf numFmtId="0" fontId="70" fillId="0" borderId="123" xfId="0" applyFont="1" applyBorder="1" applyAlignment="1">
      <alignment vertical="center"/>
    </xf>
    <xf numFmtId="0" fontId="69" fillId="0" borderId="0" xfId="0" applyFont="1" applyBorder="1" applyAlignment="1">
      <alignment vertical="center"/>
    </xf>
    <xf numFmtId="0" fontId="0" fillId="0" borderId="0" xfId="0" applyBorder="1"/>
    <xf numFmtId="0" fontId="69" fillId="0" borderId="0" xfId="0" applyFont="1" applyBorder="1"/>
    <xf numFmtId="167" fontId="26" fillId="0" borderId="0" xfId="60" applyNumberFormat="1" applyFont="1" applyAlignment="1">
      <alignment horizontal="left" vertical="center"/>
    </xf>
    <xf numFmtId="167" fontId="25" fillId="0" borderId="0" xfId="37" applyNumberFormat="1" applyFont="1" applyAlignment="1">
      <alignment horizontal="left" vertical="top" wrapText="1"/>
    </xf>
    <xf numFmtId="167" fontId="25" fillId="0" borderId="0" xfId="60" applyNumberFormat="1" applyFont="1" applyAlignment="1">
      <alignment horizontal="left" vertical="center" wrapText="1"/>
    </xf>
    <xf numFmtId="0" fontId="25" fillId="0" borderId="36" xfId="39" applyFont="1" applyBorder="1" applyAlignment="1">
      <alignment horizontal="center"/>
    </xf>
    <xf numFmtId="0" fontId="26" fillId="0" borderId="35" xfId="39" quotePrefix="1" applyFont="1" applyBorder="1" applyAlignment="1">
      <alignment horizontal="center" vertical="center" wrapText="1"/>
    </xf>
    <xf numFmtId="0" fontId="26" fillId="0" borderId="38" xfId="39" quotePrefix="1" applyFont="1" applyBorder="1" applyAlignment="1">
      <alignment horizontal="center" vertical="center"/>
    </xf>
    <xf numFmtId="0" fontId="26" fillId="0" borderId="35" xfId="39" quotePrefix="1" applyFont="1" applyBorder="1" applyAlignment="1">
      <alignment horizontal="center" vertical="center"/>
    </xf>
    <xf numFmtId="0" fontId="26" fillId="0" borderId="35" xfId="39" applyFont="1" applyBorder="1" applyAlignment="1">
      <alignment horizontal="center" vertical="center" wrapText="1"/>
    </xf>
    <xf numFmtId="0" fontId="26" fillId="0" borderId="38" xfId="39" applyFont="1" applyBorder="1" applyAlignment="1">
      <alignment horizontal="center" vertical="center" wrapText="1"/>
    </xf>
    <xf numFmtId="0" fontId="26" fillId="0" borderId="29" xfId="39" quotePrefix="1" applyFont="1" applyBorder="1" applyAlignment="1">
      <alignment horizontal="center" vertical="center"/>
    </xf>
    <xf numFmtId="0" fontId="26" fillId="0" borderId="29" xfId="39" quotePrefix="1" applyFont="1" applyBorder="1" applyAlignment="1">
      <alignment horizontal="center" vertical="center" wrapText="1"/>
    </xf>
    <xf numFmtId="0" fontId="25" fillId="60" borderId="0" xfId="60" applyFont="1" applyFill="1" applyAlignment="1">
      <alignment horizontal="left" vertical="center"/>
    </xf>
    <xf numFmtId="167" fontId="67" fillId="0" borderId="0" xfId="56" applyNumberFormat="1" applyFont="1" applyAlignment="1">
      <alignment horizontal="left"/>
    </xf>
    <xf numFmtId="167" fontId="85" fillId="0" borderId="0" xfId="56" applyNumberFormat="1" applyFont="1" applyAlignment="1">
      <alignment horizontal="left"/>
    </xf>
    <xf numFmtId="0" fontId="64" fillId="0" borderId="25" xfId="62" applyFont="1" applyBorder="1" applyAlignment="1">
      <alignment horizontal="center"/>
    </xf>
    <xf numFmtId="0" fontId="64" fillId="0" borderId="31" xfId="62" applyFont="1" applyBorder="1" applyAlignment="1">
      <alignment horizontal="center" vertical="center" wrapText="1"/>
    </xf>
    <xf numFmtId="0" fontId="64" fillId="0" borderId="37" xfId="62" applyFont="1" applyBorder="1" applyAlignment="1">
      <alignment horizontal="center" vertical="center" wrapText="1"/>
    </xf>
    <xf numFmtId="0" fontId="67" fillId="0" borderId="21" xfId="62" applyFont="1" applyBorder="1" applyAlignment="1">
      <alignment horizontal="center" vertical="center"/>
    </xf>
    <xf numFmtId="0" fontId="67" fillId="0" borderId="109" xfId="62" applyFont="1" applyBorder="1" applyAlignment="1">
      <alignment horizontal="center" vertical="center"/>
    </xf>
    <xf numFmtId="0" fontId="67" fillId="0" borderId="110" xfId="62" applyFont="1" applyBorder="1" applyAlignment="1">
      <alignment horizontal="center" vertical="center"/>
    </xf>
    <xf numFmtId="0" fontId="67" fillId="0" borderId="111" xfId="62" applyFont="1" applyBorder="1" applyAlignment="1">
      <alignment horizontal="center" vertical="center"/>
    </xf>
    <xf numFmtId="0" fontId="64" fillId="0" borderId="103" xfId="62" applyFont="1" applyBorder="1" applyAlignment="1">
      <alignment horizontal="center"/>
    </xf>
    <xf numFmtId="0" fontId="64" fillId="0" borderId="107" xfId="62" applyFont="1" applyBorder="1" applyAlignment="1">
      <alignment horizontal="center"/>
    </xf>
    <xf numFmtId="0" fontId="64" fillId="0" borderId="103" xfId="62" applyFont="1" applyBorder="1" applyAlignment="1">
      <alignment horizontal="center" vertical="center" wrapText="1"/>
    </xf>
    <xf numFmtId="0" fontId="64" fillId="0" borderId="107" xfId="62" applyFont="1" applyBorder="1" applyAlignment="1">
      <alignment horizontal="center" vertical="center" wrapText="1"/>
    </xf>
    <xf numFmtId="0" fontId="64" fillId="0" borderId="108" xfId="62" applyFont="1" applyBorder="1" applyAlignment="1">
      <alignment horizontal="center" vertical="center" wrapText="1"/>
    </xf>
    <xf numFmtId="0" fontId="64" fillId="0" borderId="57" xfId="62" applyFont="1" applyBorder="1" applyAlignment="1">
      <alignment horizontal="center" vertical="center" wrapText="1"/>
    </xf>
    <xf numFmtId="0" fontId="64" fillId="0" borderId="32" xfId="62" applyFont="1" applyBorder="1" applyAlignment="1">
      <alignment horizontal="center" vertical="center" wrapText="1"/>
    </xf>
    <xf numFmtId="0" fontId="64" fillId="0" borderId="40" xfId="62" applyFont="1" applyBorder="1" applyAlignment="1">
      <alignment horizontal="center" vertical="center" wrapText="1"/>
    </xf>
    <xf numFmtId="0" fontId="64" fillId="0" borderId="25" xfId="62" applyFont="1" applyBorder="1" applyAlignment="1">
      <alignment horizontal="center" vertical="center" wrapText="1"/>
    </xf>
  </cellXfs>
  <cellStyles count="33799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3" xfId="10930" xr:uid="{00000000-0005-0000-0000-000001000000}"/>
    <cellStyle name="20% - Accent1 2 2 4" xfId="20340" xr:uid="{C04DA16D-70F8-4253-BCA8-D5363DF51820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3" xfId="12844" xr:uid="{00000000-0005-0000-0000-000001000000}"/>
    <cellStyle name="20% - Accent1 2 3 4" xfId="22316" xr:uid="{2EE7A408-97FE-4FC1-B349-D39B964A0B9B}"/>
    <cellStyle name="20% - Accent1 2 4" xfId="28397" xr:uid="{D3C20DF4-122B-47EF-BA96-46DBDF719424}"/>
    <cellStyle name="20% - Accent1 2 5" xfId="31090" xr:uid="{A110BC14-B6DD-4DD0-B490-E674BEB29BDF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3" xfId="10841" xr:uid="{00000000-0005-0000-0000-000000000000}"/>
    <cellStyle name="20% - Accent1 3 4" xfId="20252" xr:uid="{F9F92AD2-DEF7-41A8-9372-9D024409D53C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3" xfId="12773" xr:uid="{00000000-0005-0000-0000-000000000000}"/>
    <cellStyle name="20% - Accent1 4 4" xfId="22245" xr:uid="{9E758719-6A3F-487D-A6BC-2C79E35378AB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6" xfId="10143" xr:uid="{00000000-0005-0000-0000-000024000000}"/>
    <cellStyle name="20% - Accent1 6 2" xfId="28330" xr:uid="{C35DE317-893E-4C8D-A590-14FC565ED4CC}"/>
    <cellStyle name="20% - Accent1 7" xfId="31188" xr:uid="{FE828F46-3FDC-4A61-9E31-B42CF629893D}"/>
    <cellStyle name="20% - Accent1 8" xfId="19615" xr:uid="{42BFDDE2-F984-4D22-9C07-4B6645215AFE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3" xfId="10932" xr:uid="{00000000-0005-0000-0000-000003000000}"/>
    <cellStyle name="20% - Accent2 2 2 4" xfId="20342" xr:uid="{F3E0D59A-8086-430D-82B8-07395E43A976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3" xfId="12846" xr:uid="{00000000-0005-0000-0000-000003000000}"/>
    <cellStyle name="20% - Accent2 2 3 4" xfId="22318" xr:uid="{CD185247-1B0D-4542-9EC6-9730A81E95BC}"/>
    <cellStyle name="20% - Accent2 2 4" xfId="28399" xr:uid="{EE476F37-201C-488D-BCE2-629DF5C0A0F4}"/>
    <cellStyle name="20% - Accent2 2 5" xfId="31092" xr:uid="{5BD9C56A-1E99-4E8B-98A0-84605B26EF7B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3" xfId="10844" xr:uid="{00000000-0005-0000-0000-000002000000}"/>
    <cellStyle name="20% - Accent2 3 4" xfId="20255" xr:uid="{00525B14-D76D-4F7E-A461-A1AF360C5B32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3" xfId="12775" xr:uid="{00000000-0005-0000-0000-000002000000}"/>
    <cellStyle name="20% - Accent2 4 4" xfId="22247" xr:uid="{85C341F8-5213-4EF4-97A0-5E021B6707D6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6" xfId="10144" xr:uid="{00000000-0005-0000-0000-000026000000}"/>
    <cellStyle name="20% - Accent2 6 2" xfId="28332" xr:uid="{D9CE4816-163D-4BDD-A3E2-AD434ADB0CD6}"/>
    <cellStyle name="20% - Accent2 7" xfId="31190" xr:uid="{F81D1619-7AD7-44C8-B65C-3616FBEE880E}"/>
    <cellStyle name="20% - Accent2 8" xfId="19616" xr:uid="{8C9B0F35-2AC3-429C-B3FD-4EA84F7FD7E1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3" xfId="10934" xr:uid="{00000000-0005-0000-0000-000005000000}"/>
    <cellStyle name="20% - Accent3 2 2 4" xfId="20344" xr:uid="{33C1F2A9-846E-43BC-B458-66222D7636C3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3" xfId="12848" xr:uid="{00000000-0005-0000-0000-000005000000}"/>
    <cellStyle name="20% - Accent3 2 3 4" xfId="22320" xr:uid="{ED0150F2-CEAB-487E-98F5-55860655F0F6}"/>
    <cellStyle name="20% - Accent3 2 4" xfId="28401" xr:uid="{AAF4D1E7-11F8-4EC1-B79B-28A3CF0BBC8B}"/>
    <cellStyle name="20% - Accent3 2 5" xfId="31094" xr:uid="{378D8095-3A71-4F1F-8B41-5409A4F96009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3" xfId="10847" xr:uid="{00000000-0005-0000-0000-000004000000}"/>
    <cellStyle name="20% - Accent3 3 4" xfId="20258" xr:uid="{6D89475E-9DA7-4192-B1E9-2A13172621FB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3" xfId="12777" xr:uid="{00000000-0005-0000-0000-000004000000}"/>
    <cellStyle name="20% - Accent3 4 4" xfId="22249" xr:uid="{A84D0A5A-9C8B-422E-A82A-B1A1686D38FB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6" xfId="10145" xr:uid="{00000000-0005-0000-0000-000028000000}"/>
    <cellStyle name="20% - Accent3 6 2" xfId="28334" xr:uid="{0050612F-7565-4B02-8C89-55A2AF1DE4D5}"/>
    <cellStyle name="20% - Accent3 7" xfId="31192" xr:uid="{D5D2EC48-86C3-4C5F-8085-9BF6293B8367}"/>
    <cellStyle name="20% - Accent3 8" xfId="19617" xr:uid="{724AF822-AB5E-464F-925D-EE0F7FFD7B0F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3" xfId="10936" xr:uid="{00000000-0005-0000-0000-000007000000}"/>
    <cellStyle name="20% - Accent4 2 2 4" xfId="20346" xr:uid="{30A54DAB-9952-44A0-AA72-602063B918FA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3" xfId="12850" xr:uid="{00000000-0005-0000-0000-000007000000}"/>
    <cellStyle name="20% - Accent4 2 3 4" xfId="22322" xr:uid="{BEAE25EA-242F-4994-91F6-09637008BF6A}"/>
    <cellStyle name="20% - Accent4 2 4" xfId="28403" xr:uid="{51F27ED0-891D-4F1B-8A31-7F91FF04EDDF}"/>
    <cellStyle name="20% - Accent4 2 5" xfId="31096" xr:uid="{C09C239E-D685-44C2-A024-FD289CBF1F91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3" xfId="10849" xr:uid="{00000000-0005-0000-0000-000006000000}"/>
    <cellStyle name="20% - Accent4 3 4" xfId="20260" xr:uid="{C578A15B-A6B0-427A-8222-0573ECAA0890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3" xfId="12779" xr:uid="{00000000-0005-0000-0000-000006000000}"/>
    <cellStyle name="20% - Accent4 4 4" xfId="22251" xr:uid="{02191025-165C-4C7D-B4B7-12A7A32DD7DB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6" xfId="10146" xr:uid="{00000000-0005-0000-0000-00002A000000}"/>
    <cellStyle name="20% - Accent4 6 2" xfId="28336" xr:uid="{A4F02682-CF27-4991-8308-93A8F6AE15BB}"/>
    <cellStyle name="20% - Accent4 7" xfId="31194" xr:uid="{C8B22955-0C21-44A9-9473-1715EFC4598F}"/>
    <cellStyle name="20% - Accent4 8" xfId="19618" xr:uid="{7BFE4986-F8D0-49BE-A3F8-CBBE7A0851CA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3" xfId="10938" xr:uid="{00000000-0005-0000-0000-000009000000}"/>
    <cellStyle name="20% - Accent5 2 2 4" xfId="20348" xr:uid="{40F2F268-E503-44E6-82A9-6D0B1E470BF7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3" xfId="12852" xr:uid="{00000000-0005-0000-0000-000009000000}"/>
    <cellStyle name="20% - Accent5 2 3 4" xfId="22324" xr:uid="{3601CAF0-76EA-49DC-B5F5-071F0AE96999}"/>
    <cellStyle name="20% - Accent5 2 4" xfId="28405" xr:uid="{38DDD18F-B253-46FF-B7B9-CCE3027DFEBD}"/>
    <cellStyle name="20% - Accent5 2 5" xfId="31098" xr:uid="{2E12FD62-8DE4-46A4-809B-FD1552865C9F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3" xfId="10851" xr:uid="{00000000-0005-0000-0000-000008000000}"/>
    <cellStyle name="20% - Accent5 3 4" xfId="20262" xr:uid="{696EA5F4-A410-4202-B79F-22638B937D63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3" xfId="12781" xr:uid="{00000000-0005-0000-0000-000008000000}"/>
    <cellStyle name="20% - Accent5 4 4" xfId="22253" xr:uid="{E6F8E988-4B05-4992-AC6C-0BF908649E9E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6" xfId="10147" xr:uid="{00000000-0005-0000-0000-00002C000000}"/>
    <cellStyle name="20% - Accent5 6 2" xfId="28338" xr:uid="{810674D4-FB2E-4A31-867B-CA0FA86972E9}"/>
    <cellStyle name="20% - Accent5 7" xfId="31196" xr:uid="{5B3F9EC2-C7DC-4671-8B52-341A2843114B}"/>
    <cellStyle name="20% - Accent5 8" xfId="19619" xr:uid="{C0878D62-F14B-46A1-BF1F-7DD49F1D81F3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3" xfId="10940" xr:uid="{00000000-0005-0000-0000-00000B000000}"/>
    <cellStyle name="20% - Accent6 2 2 4" xfId="20350" xr:uid="{C196DB1F-3A30-4E63-9D23-7CBB354B0CC8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3" xfId="12854" xr:uid="{00000000-0005-0000-0000-00000B000000}"/>
    <cellStyle name="20% - Accent6 2 3 4" xfId="22326" xr:uid="{64BCBA37-D788-4B32-8542-C533BBDE3031}"/>
    <cellStyle name="20% - Accent6 2 4" xfId="28407" xr:uid="{329B637A-04D3-4B32-A9CE-CA53127B4EF1}"/>
    <cellStyle name="20% - Accent6 2 5" xfId="31100" xr:uid="{6341FB64-3BD9-4804-B3BF-910CF410741C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3" xfId="10853" xr:uid="{00000000-0005-0000-0000-00000A000000}"/>
    <cellStyle name="20% - Accent6 3 4" xfId="20264" xr:uid="{7D55803B-FF57-4EB4-82B3-68D58E288540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3" xfId="12783" xr:uid="{00000000-0005-0000-0000-00000A000000}"/>
    <cellStyle name="20% - Accent6 4 4" xfId="22255" xr:uid="{07628344-D902-4FB9-87E1-23B68ED57B2B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6" xfId="10148" xr:uid="{00000000-0005-0000-0000-00002E000000}"/>
    <cellStyle name="20% - Accent6 6 2" xfId="28340" xr:uid="{353FB78A-1711-46C3-B41B-EC46A032322F}"/>
    <cellStyle name="20% - Accent6 7" xfId="31198" xr:uid="{584C6845-53F6-4E22-8FE9-2460F53DDE38}"/>
    <cellStyle name="20% - Accent6 8" xfId="19620" xr:uid="{FD0CBAE3-D07C-4BAE-8BB6-3F617D20AC87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3" xfId="13038" xr:uid="{00000000-0005-0000-0000-000001000000}"/>
    <cellStyle name="20% - Cor1 10 2 3 2" xfId="29851" xr:uid="{0B3F7DBF-5916-4EED-9641-96EB629AD0E3}"/>
    <cellStyle name="20% - Cor1 10 2 4" xfId="32443" xr:uid="{96A00002-46CD-4466-A2E7-E17A53088001}"/>
    <cellStyle name="20% - Cor1 10 2 5" xfId="22511" xr:uid="{B07A12FB-410A-482A-8DCA-D6E7B8976D31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4" xfId="11143" xr:uid="{00000000-0005-0000-0000-000001000000}"/>
    <cellStyle name="20% - Cor1 10 4 2" xfId="28663" xr:uid="{9F2C33D3-CE90-4AA0-BE9D-189D607CE0E9}"/>
    <cellStyle name="20% - Cor1 10 5" xfId="31265" xr:uid="{7CA7667A-B6C3-4970-918A-B35CDE35F919}"/>
    <cellStyle name="20% - Cor1 10 6" xfId="20613" xr:uid="{3F393036-9BF2-4559-8880-7E3C8EA1337D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3" xfId="13039" xr:uid="{00000000-0005-0000-0000-000002000000}"/>
    <cellStyle name="20% - Cor1 11 2 3 2" xfId="29852" xr:uid="{4B11E81B-A3A9-4011-BED6-20BD4BD62970}"/>
    <cellStyle name="20% - Cor1 11 2 4" xfId="32444" xr:uid="{DD51DD70-FC56-4D48-A181-C16DA73A645B}"/>
    <cellStyle name="20% - Cor1 11 2 5" xfId="22512" xr:uid="{B88A490C-C70F-40EA-8FC8-96537161D6A2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4" xfId="11144" xr:uid="{00000000-0005-0000-0000-000002000000}"/>
    <cellStyle name="20% - Cor1 11 4 2" xfId="28664" xr:uid="{630CBD01-0ADC-4F23-AAB0-B6242813E8AC}"/>
    <cellStyle name="20% - Cor1 11 5" xfId="31266" xr:uid="{6617E3D9-B861-4BC9-8000-D660C34A2A16}"/>
    <cellStyle name="20% - Cor1 11 6" xfId="20614" xr:uid="{7B1CF74D-1377-40DB-AF52-A736AD629E70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3" xfId="13040" xr:uid="{00000000-0005-0000-0000-000003000000}"/>
    <cellStyle name="20% - Cor1 12 2 3 2" xfId="29853" xr:uid="{1AB12134-084D-4391-96AD-67338F9932B7}"/>
    <cellStyle name="20% - Cor1 12 2 4" xfId="32445" xr:uid="{38C513BA-1019-4B62-9818-7E454F0D18B3}"/>
    <cellStyle name="20% - Cor1 12 2 5" xfId="22513" xr:uid="{528581F6-B0F0-4DBB-B89E-CF4A47227F9B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4" xfId="11145" xr:uid="{00000000-0005-0000-0000-000003000000}"/>
    <cellStyle name="20% - Cor1 12 4 2" xfId="28665" xr:uid="{C9282B56-ACFA-4241-B447-F14E46C6E20B}"/>
    <cellStyle name="20% - Cor1 12 5" xfId="31267" xr:uid="{661E623B-FBB0-4C67-8C67-B63F8A62BC60}"/>
    <cellStyle name="20% - Cor1 12 6" xfId="20615" xr:uid="{E5214CEB-90AF-49E0-92F6-009AC0628BCE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3" xfId="13041" xr:uid="{00000000-0005-0000-0000-000004000000}"/>
    <cellStyle name="20% - Cor1 13 2 3 2" xfId="29854" xr:uid="{AAC22A8A-E56D-4028-B73A-D99789DBEC58}"/>
    <cellStyle name="20% - Cor1 13 2 4" xfId="32446" xr:uid="{892FAABA-81AD-4CCE-801C-ED491A89F78F}"/>
    <cellStyle name="20% - Cor1 13 2 5" xfId="22514" xr:uid="{EB88611C-DFB1-4041-B98D-32914D2E1A53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4" xfId="11146" xr:uid="{00000000-0005-0000-0000-000004000000}"/>
    <cellStyle name="20% - Cor1 13 4 2" xfId="28666" xr:uid="{85B41E30-2CA8-4677-B87B-5CA7E2B44893}"/>
    <cellStyle name="20% - Cor1 13 5" xfId="31268" xr:uid="{5D0AE2DA-D1D7-43EA-AE78-725655B269DC}"/>
    <cellStyle name="20% - Cor1 13 6" xfId="20616" xr:uid="{A1631416-FA5D-46A3-868C-5E8909C04ECE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3" xfId="13042" xr:uid="{00000000-0005-0000-0000-000005000000}"/>
    <cellStyle name="20% - Cor1 14 2 3 2" xfId="29855" xr:uid="{2FE952A9-0F20-4C4D-B5D0-9293F71BA83A}"/>
    <cellStyle name="20% - Cor1 14 2 4" xfId="32447" xr:uid="{BC1A28BF-65DC-4DF7-83B9-B6AF6399F1CC}"/>
    <cellStyle name="20% - Cor1 14 2 5" xfId="22515" xr:uid="{8DEE5759-FD54-475E-BB0E-54F667C5CE6B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4" xfId="11147" xr:uid="{00000000-0005-0000-0000-000005000000}"/>
    <cellStyle name="20% - Cor1 14 4 2" xfId="28667" xr:uid="{469B7130-041E-4F91-BEB7-2893994967E8}"/>
    <cellStyle name="20% - Cor1 14 5" xfId="31269" xr:uid="{C5CA5755-C51E-40C4-8457-9E3B36AEAC39}"/>
    <cellStyle name="20% - Cor1 14 6" xfId="20617" xr:uid="{C8597A79-3AFC-424F-B286-6B042BB08686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3" xfId="13043" xr:uid="{00000000-0005-0000-0000-000006000000}"/>
    <cellStyle name="20% - Cor1 15 2 3 2" xfId="29856" xr:uid="{9FCF055B-EB05-41B6-BE11-A650CA8A31A1}"/>
    <cellStyle name="20% - Cor1 15 2 4" xfId="32448" xr:uid="{2C3C9907-1373-41FD-A2E1-8F88804EA3EB}"/>
    <cellStyle name="20% - Cor1 15 2 5" xfId="22516" xr:uid="{671EFDAC-05DD-4086-9A14-8F6546680ACC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4" xfId="11148" xr:uid="{00000000-0005-0000-0000-000006000000}"/>
    <cellStyle name="20% - Cor1 15 4 2" xfId="28668" xr:uid="{EFDA76AF-1F3E-4023-8656-F16E5534F740}"/>
    <cellStyle name="20% - Cor1 15 5" xfId="31270" xr:uid="{1EECE5A0-703A-4AB9-86AE-02EBD4D1E7E7}"/>
    <cellStyle name="20% - Cor1 15 6" xfId="20618" xr:uid="{67F91B0C-FEB2-44FA-979A-1CDB83DD4B20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3" xfId="13044" xr:uid="{00000000-0005-0000-0000-000007000000}"/>
    <cellStyle name="20% - Cor1 16 2 3 2" xfId="29857" xr:uid="{922ACB13-5EC3-4F01-9A1E-94245165CB58}"/>
    <cellStyle name="20% - Cor1 16 2 4" xfId="32449" xr:uid="{267F48D8-E9CB-425F-96BA-0ADBDBC9B4C5}"/>
    <cellStyle name="20% - Cor1 16 2 5" xfId="22517" xr:uid="{D4C6E52A-DA38-43DF-A5CC-D2CA15BB3F0A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4" xfId="11149" xr:uid="{00000000-0005-0000-0000-000007000000}"/>
    <cellStyle name="20% - Cor1 16 4 2" xfId="28669" xr:uid="{E71B6549-6B2B-4665-801A-E57A2800A13C}"/>
    <cellStyle name="20% - Cor1 16 5" xfId="31271" xr:uid="{D701BC50-0120-4C5D-918A-0221D4247E36}"/>
    <cellStyle name="20% - Cor1 16 6" xfId="20619" xr:uid="{80238BE1-709D-4E7C-A50A-1A4C7E1D7822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3" xfId="13045" xr:uid="{00000000-0005-0000-0000-000008000000}"/>
    <cellStyle name="20% - Cor1 17 2 3 2" xfId="29858" xr:uid="{927C7B5C-ADCB-4AA7-8F21-21AEDD399734}"/>
    <cellStyle name="20% - Cor1 17 2 4" xfId="32450" xr:uid="{8AB0B43C-B6CB-44ED-B459-FAD444D6DA17}"/>
    <cellStyle name="20% - Cor1 17 2 5" xfId="22518" xr:uid="{53C71D74-FA5D-4916-97A6-045ED8DF122E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4" xfId="11150" xr:uid="{00000000-0005-0000-0000-000008000000}"/>
    <cellStyle name="20% - Cor1 17 4 2" xfId="28670" xr:uid="{D16D492C-962E-4A91-90C0-D5F19B8EB2EB}"/>
    <cellStyle name="20% - Cor1 17 5" xfId="31272" xr:uid="{E6FF6FEB-FE12-4A74-B448-1C4440E62CAB}"/>
    <cellStyle name="20% - Cor1 17 6" xfId="20620" xr:uid="{88F2D94D-32D1-40E8-8074-57AA51F1035E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3" xfId="13046" xr:uid="{00000000-0005-0000-0000-000009000000}"/>
    <cellStyle name="20% - Cor1 18 2 3 2" xfId="29859" xr:uid="{FAF676EF-1111-4C81-9DBE-24BEB007FB43}"/>
    <cellStyle name="20% - Cor1 18 2 4" xfId="32451" xr:uid="{F3F2923B-8936-4177-BFFE-86080D9DEC29}"/>
    <cellStyle name="20% - Cor1 18 2 5" xfId="22519" xr:uid="{18DE47BF-4D7F-4D5E-A2B4-3FFC3226BF19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4" xfId="11151" xr:uid="{00000000-0005-0000-0000-000009000000}"/>
    <cellStyle name="20% - Cor1 18 4 2" xfId="28671" xr:uid="{87B22A90-0954-4B4B-8669-C2C2548420E4}"/>
    <cellStyle name="20% - Cor1 18 5" xfId="31273" xr:uid="{5417504A-93E3-400F-B229-7245EC68587C}"/>
    <cellStyle name="20% - Cor1 18 6" xfId="20621" xr:uid="{A285E3FE-5E6A-487E-B98E-4CA8F6F39D4E}"/>
    <cellStyle name="20% - Cor1 19" xfId="2119" xr:uid="{00000000-0005-0000-0000-00000A000000}"/>
    <cellStyle name="20% - Cor1 2" xfId="130" xr:uid="{00000000-0005-0000-0000-000030000000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3" xfId="13048" xr:uid="{00000000-0005-0000-0000-00000C000000}"/>
    <cellStyle name="20% - Cor1 2 2 2 2 4" xfId="22521" xr:uid="{E25C07B8-9283-4057-97B9-3BA9ED1FC76A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4" xfId="11153" xr:uid="{00000000-0005-0000-0000-00000C000000}"/>
    <cellStyle name="20% - Cor1 2 2 2 4 2" xfId="28673" xr:uid="{77681EAE-DA4E-4B9C-ACEC-116784357DB9}"/>
    <cellStyle name="20% - Cor1 2 2 2 5" xfId="31275" xr:uid="{0E1F2310-2CE2-4D70-8C59-C383BE3BB082}"/>
    <cellStyle name="20% - Cor1 2 2 2 6" xfId="20623" xr:uid="{400F65FB-737B-45CE-9A3D-F48D5AB0738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3" xfId="10972" xr:uid="{00000000-0005-0000-0000-00000E000000}"/>
    <cellStyle name="20% - Cor1 2 2 3 3 2" xfId="29861" xr:uid="{6EBE6261-279A-4A22-A9FE-8D87E6B0FECA}"/>
    <cellStyle name="20% - Cor1 2 2 3 4" xfId="32453" xr:uid="{B17D8596-D940-473D-BB52-9502417FF6F5}"/>
    <cellStyle name="20% - Cor1 2 2 3 5" xfId="20382" xr:uid="{60AC166C-C2A6-4C41-B56C-CA8F686AED0C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3" xfId="12886" xr:uid="{00000000-0005-0000-0000-00000E000000}"/>
    <cellStyle name="20% - Cor1 2 2 4 4" xfId="22358" xr:uid="{77C7E48D-C8EB-489E-B868-FEEFCB6363A6}"/>
    <cellStyle name="20% - Cor1 2 2 5" xfId="28439" xr:uid="{A9601BA1-C597-49C5-9C8E-D80C689B5EBB}"/>
    <cellStyle name="20% - Cor1 2 2 6" xfId="31132" xr:uid="{B86E17DF-88C7-404D-97C3-E10797D11E32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3" xfId="13047" xr:uid="{00000000-0005-0000-0000-00000B000000}"/>
    <cellStyle name="20% - Cor1 2 3 2 4" xfId="22520" xr:uid="{B12734A3-F1B6-45BC-9546-E7503F7D60B0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4" xfId="11152" xr:uid="{00000000-0005-0000-0000-00000B000000}"/>
    <cellStyle name="20% - Cor1 2 3 4 2" xfId="28672" xr:uid="{FE38685D-DE12-4121-A3D1-195847E80532}"/>
    <cellStyle name="20% - Cor1 2 3 5" xfId="31274" xr:uid="{5312D3D9-4EC7-416A-8D15-07CF0CCDBE85}"/>
    <cellStyle name="20% - Cor1 2 3 6" xfId="20622" xr:uid="{8CCDE2BC-1CAF-4B49-8C4A-0415DD97E9B2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3" xfId="10890" xr:uid="{00000000-0005-0000-0000-00000D000000}"/>
    <cellStyle name="20% - Cor1 2 4 3 2" xfId="29860" xr:uid="{E8F2BD99-D972-4B56-A7EC-6A5BBD1B84B8}"/>
    <cellStyle name="20% - Cor1 2 4 4" xfId="32452" xr:uid="{BB4E0D20-AB1B-4591-8865-9240BE0DB481}"/>
    <cellStyle name="20% - Cor1 2 4 5" xfId="20304" xr:uid="{EE0CB301-7B4E-4EC1-9AF1-1B7CEC1A2D0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3" xfId="12807" xr:uid="{00000000-0005-0000-0000-00000D000000}"/>
    <cellStyle name="20% - Cor1 2 5 4" xfId="22279" xr:uid="{973F10AC-B101-48FD-92B9-8B866B7D2378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7" xfId="10204" xr:uid="{00000000-0005-0000-0000-000030000000}"/>
    <cellStyle name="20% - Cor1 2 7 2" xfId="28361" xr:uid="{44624119-6A2E-4BC8-80CD-0713F4E25F28}"/>
    <cellStyle name="20% - Cor1 2 8" xfId="31054" xr:uid="{E3C57DF9-502D-46E9-AB24-CDD2B7EEE262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3" xfId="13049" xr:uid="{00000000-0005-0000-0000-00000D000000}"/>
    <cellStyle name="20% - Cor1 20 2 3 2" xfId="29862" xr:uid="{730B213B-4003-47FC-9270-C59266E7C5C4}"/>
    <cellStyle name="20% - Cor1 20 2 4" xfId="32454" xr:uid="{7D3FA7CB-F4A0-4500-B49F-1592E24C5F44}"/>
    <cellStyle name="20% - Cor1 20 2 5" xfId="22522" xr:uid="{3C92A87B-0AC2-4329-B651-070DAB026CAB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4" xfId="11154" xr:uid="{00000000-0005-0000-0000-00000D000000}"/>
    <cellStyle name="20% - Cor1 20 4 2" xfId="28674" xr:uid="{F610ABEC-5980-46A1-852F-7FC5A919A347}"/>
    <cellStyle name="20% - Cor1 20 5" xfId="31276" xr:uid="{11CDA520-070F-460A-95E7-443CC95E204F}"/>
    <cellStyle name="20% - Cor1 20 6" xfId="20624" xr:uid="{8CCC1857-2140-4BA4-B353-2F379DFC6211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3" xfId="13050" xr:uid="{00000000-0005-0000-0000-00000E000000}"/>
    <cellStyle name="20% - Cor1 21 2 3 2" xfId="29863" xr:uid="{9D01B666-3242-4D5C-80EA-90E1D0A00849}"/>
    <cellStyle name="20% - Cor1 21 2 4" xfId="32455" xr:uid="{604C90B7-FF13-4DF5-9B8E-B4A91B864EF5}"/>
    <cellStyle name="20% - Cor1 21 2 5" xfId="22523" xr:uid="{4AD8F4C9-DE25-4CA7-BD8C-9B8C37935BAD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4" xfId="11155" xr:uid="{00000000-0005-0000-0000-00000E000000}"/>
    <cellStyle name="20% - Cor1 21 4 2" xfId="28675" xr:uid="{0264A343-E222-4E38-AB6F-7F4DDAA78E7C}"/>
    <cellStyle name="20% - Cor1 21 5" xfId="31277" xr:uid="{0DE11541-AE66-4903-AFD0-34632E834257}"/>
    <cellStyle name="20% - Cor1 21 6" xfId="20625" xr:uid="{ADBBF9AD-5111-41FE-A3E6-D2F72B2A301D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3" xfId="13051" xr:uid="{00000000-0005-0000-0000-00000F000000}"/>
    <cellStyle name="20% - Cor1 22 2 3 2" xfId="29864" xr:uid="{648B05B1-0C6D-4052-973E-7BFCB1F9271E}"/>
    <cellStyle name="20% - Cor1 22 2 4" xfId="32456" xr:uid="{B19D6258-AB2A-4B0B-9E2B-BAC2ABA9AFDF}"/>
    <cellStyle name="20% - Cor1 22 2 5" xfId="22524" xr:uid="{D945CF8D-B2A8-4F65-9F4C-C31C5FD44E2A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4" xfId="11156" xr:uid="{00000000-0005-0000-0000-00000F000000}"/>
    <cellStyle name="20% - Cor1 22 4 2" xfId="28676" xr:uid="{6ED236C1-9279-47E7-B139-7EBC76994578}"/>
    <cellStyle name="20% - Cor1 22 5" xfId="31278" xr:uid="{B4EC05E3-1B88-427A-86D3-49B0E8669C39}"/>
    <cellStyle name="20% - Cor1 22 6" xfId="20626" xr:uid="{EE18A147-23B9-4157-8FA2-1EF138F2B480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3" xfId="13052" xr:uid="{00000000-0005-0000-0000-000010000000}"/>
    <cellStyle name="20% - Cor1 23 2 3 2" xfId="29865" xr:uid="{40CD318C-3ACD-4CEB-88C7-CE02B69D267B}"/>
    <cellStyle name="20% - Cor1 23 2 4" xfId="32457" xr:uid="{DCAC10F8-41C6-4259-95D9-123DE0715185}"/>
    <cellStyle name="20% - Cor1 23 2 5" xfId="22525" xr:uid="{0E55E1AB-7EE7-417D-87E9-79A95FAE2310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4" xfId="11157" xr:uid="{00000000-0005-0000-0000-000010000000}"/>
    <cellStyle name="20% - Cor1 23 4 2" xfId="28677" xr:uid="{DAAB41D2-5026-4D68-BB71-29A7252C3FC2}"/>
    <cellStyle name="20% - Cor1 23 5" xfId="31279" xr:uid="{0B0514E0-327A-4A72-87B0-14DA8FC114D0}"/>
    <cellStyle name="20% - Cor1 23 6" xfId="20627" xr:uid="{B91BF4DF-094A-4D9D-85E6-9075A1D546AB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3" xfId="13053" xr:uid="{00000000-0005-0000-0000-000011000000}"/>
    <cellStyle name="20% - Cor1 24 2 3 2" xfId="29866" xr:uid="{AA054F63-511F-450F-97DF-BB030E7B9C72}"/>
    <cellStyle name="20% - Cor1 24 2 4" xfId="32458" xr:uid="{453D27DE-F099-4C4D-8BF5-F4DBAC17624C}"/>
    <cellStyle name="20% - Cor1 24 2 5" xfId="22526" xr:uid="{B8C84F95-9297-4BAF-B865-484806E5ACA2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4" xfId="11158" xr:uid="{00000000-0005-0000-0000-000011000000}"/>
    <cellStyle name="20% - Cor1 24 4 2" xfId="28678" xr:uid="{5B2C407D-1E6C-4B44-9F88-499882A030AE}"/>
    <cellStyle name="20% - Cor1 24 5" xfId="31280" xr:uid="{AACFE2FF-58C0-4196-B33A-5BE34141559C}"/>
    <cellStyle name="20% - Cor1 24 6" xfId="20628" xr:uid="{4C156023-C9FE-4614-B248-62A636E9A538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3" xfId="13054" xr:uid="{00000000-0005-0000-0000-000012000000}"/>
    <cellStyle name="20% - Cor1 25 2 3 2" xfId="29867" xr:uid="{A22CCB03-CD58-4368-80BA-E7A4B2F98343}"/>
    <cellStyle name="20% - Cor1 25 2 4" xfId="32459" xr:uid="{505C031D-BE35-40DB-B4EC-FD932B8A9D6A}"/>
    <cellStyle name="20% - Cor1 25 2 5" xfId="22527" xr:uid="{6DD69066-2DDF-4613-B7E8-1738C510B398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4" xfId="11159" xr:uid="{00000000-0005-0000-0000-000012000000}"/>
    <cellStyle name="20% - Cor1 25 4 2" xfId="28679" xr:uid="{9AD945E2-F3EF-4C53-9F24-0644E455A19A}"/>
    <cellStyle name="20% - Cor1 25 5" xfId="31281" xr:uid="{87AE859F-35D2-4179-8003-D5B377C0EEBF}"/>
    <cellStyle name="20% - Cor1 25 6" xfId="20629" xr:uid="{7AB3F231-DC96-4E31-A6B8-EED4E80261E1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3" xfId="13055" xr:uid="{00000000-0005-0000-0000-000013000000}"/>
    <cellStyle name="20% - Cor1 26 2 3 2" xfId="29868" xr:uid="{54B12451-6328-4975-85E0-2068D817037A}"/>
    <cellStyle name="20% - Cor1 26 2 4" xfId="32460" xr:uid="{17FB7FF6-7CFC-41DD-9961-06FAECD6C5CC}"/>
    <cellStyle name="20% - Cor1 26 2 5" xfId="22528" xr:uid="{442F0282-F410-4125-A57C-56DFC3C850DC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4" xfId="11160" xr:uid="{00000000-0005-0000-0000-000013000000}"/>
    <cellStyle name="20% - Cor1 26 4 2" xfId="28680" xr:uid="{D9EF34AA-5607-474E-9F66-0F671ECA75B4}"/>
    <cellStyle name="20% - Cor1 26 5" xfId="31282" xr:uid="{2DA768CF-F5F1-42E2-A8FF-8C9FAF90D82C}"/>
    <cellStyle name="20% - Cor1 26 6" xfId="20630" xr:uid="{16441E6A-1BDE-4EE5-AF77-6754768907B0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3" xfId="13056" xr:uid="{00000000-0005-0000-0000-000014000000}"/>
    <cellStyle name="20% - Cor1 27 2 3 2" xfId="29869" xr:uid="{E68F58F9-048A-4030-9A39-C13F15CAB3A3}"/>
    <cellStyle name="20% - Cor1 27 2 4" xfId="32461" xr:uid="{E024D9F3-9350-4911-97B5-3F248E6BF159}"/>
    <cellStyle name="20% - Cor1 27 2 5" xfId="22529" xr:uid="{87E5BAFF-0F5F-4377-8B11-FDE9AC9BE52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4" xfId="11161" xr:uid="{00000000-0005-0000-0000-000014000000}"/>
    <cellStyle name="20% - Cor1 27 4 2" xfId="28681" xr:uid="{D7C2819C-D53E-431C-B2A4-DF1EE5549818}"/>
    <cellStyle name="20% - Cor1 27 5" xfId="31283" xr:uid="{E91C31CB-3A6E-4463-8828-DD2361F81BFD}"/>
    <cellStyle name="20% - Cor1 27 6" xfId="20631" xr:uid="{8B9962E7-18FF-4020-A740-BD96A01378CB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3" xfId="13057" xr:uid="{00000000-0005-0000-0000-000015000000}"/>
    <cellStyle name="20% - Cor1 28 2 3 2" xfId="29870" xr:uid="{FCA1D36F-2FEB-4EB8-89B2-5B384451B6E7}"/>
    <cellStyle name="20% - Cor1 28 2 4" xfId="32462" xr:uid="{E4263105-20A6-4E22-9912-BA6F69DFB82A}"/>
    <cellStyle name="20% - Cor1 28 2 5" xfId="22530" xr:uid="{F24D5D65-5670-4DF8-823D-154E8812D0E2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4" xfId="11162" xr:uid="{00000000-0005-0000-0000-000015000000}"/>
    <cellStyle name="20% - Cor1 28 4 2" xfId="28682" xr:uid="{2F5BE303-A877-41ED-8134-605A48ACD97C}"/>
    <cellStyle name="20% - Cor1 28 5" xfId="31284" xr:uid="{638A3C54-C870-4D1A-A259-056852ED9C48}"/>
    <cellStyle name="20% - Cor1 28 6" xfId="20632" xr:uid="{13FA578B-24AD-4097-A009-D73A9637D161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3" xfId="13058" xr:uid="{00000000-0005-0000-0000-000016000000}"/>
    <cellStyle name="20% - Cor1 29 2 3 2" xfId="29871" xr:uid="{ADC4EF0F-B0DF-4C87-AFD3-DBECCDB3814B}"/>
    <cellStyle name="20% - Cor1 29 2 4" xfId="32463" xr:uid="{763838FE-D017-4C26-B224-D9BB71A7B5E3}"/>
    <cellStyle name="20% - Cor1 29 2 5" xfId="22531" xr:uid="{8B683353-3BA4-4D6A-A315-E36522CA712C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4" xfId="11163" xr:uid="{00000000-0005-0000-0000-000016000000}"/>
    <cellStyle name="20% - Cor1 29 4 2" xfId="28683" xr:uid="{0FB557B2-6B34-46D9-A660-2EE9359A4F71}"/>
    <cellStyle name="20% - Cor1 29 5" xfId="31285" xr:uid="{52C0722F-A8A1-4A8E-AE77-2E4B6E2B15F0}"/>
    <cellStyle name="20% - Cor1 29 6" xfId="20633" xr:uid="{E6AB82AE-22A8-4AF1-831E-0022F81575B4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3" xfId="11165" xr:uid="{00000000-0005-0000-0000-000018000000}"/>
    <cellStyle name="20% - Cor1 3 2 2 3 2" xfId="29873" xr:uid="{C2603E36-EAC8-4AE6-8A4E-025691982951}"/>
    <cellStyle name="20% - Cor1 3 2 2 4" xfId="32465" xr:uid="{809B3696-C06B-4CE9-8CE5-B25C9BE4BFFB}"/>
    <cellStyle name="20% - Cor1 3 2 2 5" xfId="20635" xr:uid="{4F6A2DC5-6E8F-4606-B391-0D7D4869A69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3" xfId="13060" xr:uid="{00000000-0005-0000-0000-000018000000}"/>
    <cellStyle name="20% - Cor1 3 2 3 4" xfId="22533" xr:uid="{CC81A17A-08D6-4161-8C13-B1D9EAD0BB9A}"/>
    <cellStyle name="20% - Cor1 3 2 4" xfId="28685" xr:uid="{833B7F49-20D0-48A9-ADE2-A9D80906BFAE}"/>
    <cellStyle name="20% - Cor1 3 2 5" xfId="31287" xr:uid="{0AA6D029-E84E-45B4-AF6D-63DAB6FC2CAE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3" xfId="13059" xr:uid="{00000000-0005-0000-0000-000017000000}"/>
    <cellStyle name="20% - Cor1 3 3 2 4" xfId="22532" xr:uid="{9C091CEC-796E-45FF-B224-A1F065979F6D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4" xfId="11164" xr:uid="{00000000-0005-0000-0000-000017000000}"/>
    <cellStyle name="20% - Cor1 3 3 4 2" xfId="28684" xr:uid="{75136219-9CF5-4CEE-892C-0F69291F6853}"/>
    <cellStyle name="20% - Cor1 3 3 5" xfId="31286" xr:uid="{C62848AE-5404-4381-8F67-2D0C94BF3463}"/>
    <cellStyle name="20% - Cor1 3 3 6" xfId="20634" xr:uid="{F193C02F-4FD3-4840-807C-A51C6AD72631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3" xfId="10944" xr:uid="{00000000-0005-0000-0000-00000F000000}"/>
    <cellStyle name="20% - Cor1 3 4 3 2" xfId="29872" xr:uid="{B33F28CC-52AA-4B25-8E1F-55CD322519D0}"/>
    <cellStyle name="20% - Cor1 3 4 4" xfId="32464" xr:uid="{E957695B-0AB5-4C20-AAD2-C96B86E3FCDD}"/>
    <cellStyle name="20% - Cor1 3 4 5" xfId="20354" xr:uid="{74C8BE8F-A760-443F-B542-301FF572D8D4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3" xfId="12858" xr:uid="{00000000-0005-0000-0000-00000F000000}"/>
    <cellStyle name="20% - Cor1 3 5 4" xfId="22330" xr:uid="{9D5AD6C3-2175-435A-9EFB-DC1219CE205D}"/>
    <cellStyle name="20% - Cor1 3 6" xfId="28411" xr:uid="{F023CBF3-F1CE-4A77-BF1C-C42C8414FB2F}"/>
    <cellStyle name="20% - Cor1 3 7" xfId="31104" xr:uid="{248ACC07-CCF5-497F-BB7B-AD7256E618D1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3" xfId="13061" xr:uid="{00000000-0005-0000-0000-000019000000}"/>
    <cellStyle name="20% - Cor1 30 2 3 2" xfId="29874" xr:uid="{4669439E-32E2-4B5D-B60F-FAF2AA4B50B9}"/>
    <cellStyle name="20% - Cor1 30 2 4" xfId="32466" xr:uid="{96383E74-C544-49E6-8D5B-406BF7E55B8E}"/>
    <cellStyle name="20% - Cor1 30 2 5" xfId="22534" xr:uid="{11A4C608-E68F-4E4B-9C20-6CB8F919BB70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4" xfId="11166" xr:uid="{00000000-0005-0000-0000-000019000000}"/>
    <cellStyle name="20% - Cor1 30 4 2" xfId="28686" xr:uid="{6FB29768-8491-438A-971A-693D89711B00}"/>
    <cellStyle name="20% - Cor1 30 5" xfId="31288" xr:uid="{D63CF474-DA74-418B-8169-96D7ECD4D878}"/>
    <cellStyle name="20% - Cor1 30 6" xfId="20636" xr:uid="{8240949E-5A95-4D71-8627-9CF1740B0BEE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3" xfId="13062" xr:uid="{00000000-0005-0000-0000-00001A000000}"/>
    <cellStyle name="20% - Cor1 31 2 3 2" xfId="29875" xr:uid="{21A7466D-67AF-4950-96EC-8255A3184210}"/>
    <cellStyle name="20% - Cor1 31 2 4" xfId="32467" xr:uid="{F1AEDC24-E2BD-4A34-8209-725A2AAD1378}"/>
    <cellStyle name="20% - Cor1 31 2 5" xfId="22535" xr:uid="{6C6BE4EE-7D96-4CF5-8200-EA1605520D13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4" xfId="11167" xr:uid="{00000000-0005-0000-0000-00001A000000}"/>
    <cellStyle name="20% - Cor1 31 4 2" xfId="28687" xr:uid="{C2313C89-79B3-4DA8-9C65-01E509A9F4A3}"/>
    <cellStyle name="20% - Cor1 31 5" xfId="31289" xr:uid="{CBD32E52-D981-4A5C-8799-7D33935B9228}"/>
    <cellStyle name="20% - Cor1 31 6" xfId="20637" xr:uid="{B63CD8D7-DA65-4E5F-82BE-432DA89008D9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3" xfId="13063" xr:uid="{00000000-0005-0000-0000-00001B000000}"/>
    <cellStyle name="20% - Cor1 32 2 3 2" xfId="29876" xr:uid="{5CF45E53-94AA-4B5F-97B7-7371A403F9F8}"/>
    <cellStyle name="20% - Cor1 32 2 4" xfId="32468" xr:uid="{FD635FF8-08DD-4FC3-90B9-73378894C0A7}"/>
    <cellStyle name="20% - Cor1 32 2 5" xfId="22536" xr:uid="{5A750AF5-9869-4FA4-89E6-4669777ED8BB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4" xfId="11168" xr:uid="{00000000-0005-0000-0000-00001B000000}"/>
    <cellStyle name="20% - Cor1 32 4 2" xfId="28688" xr:uid="{2043BB81-C5D3-439C-9E5F-3E03D8BB67CC}"/>
    <cellStyle name="20% - Cor1 32 5" xfId="31290" xr:uid="{269813FE-CFA3-4626-9FA1-91AF5466B227}"/>
    <cellStyle name="20% - Cor1 32 6" xfId="20638" xr:uid="{CC832D44-8623-40A1-BE7D-5B8DF19FED5A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3" xfId="13064" xr:uid="{00000000-0005-0000-0000-00001C000000}"/>
    <cellStyle name="20% - Cor1 33 2 3 2" xfId="29877" xr:uid="{5DADAFC9-90E4-493B-B4C3-75E29F008107}"/>
    <cellStyle name="20% - Cor1 33 2 4" xfId="32469" xr:uid="{439261C2-AA1C-4E62-AE74-E8C3F90B4FEF}"/>
    <cellStyle name="20% - Cor1 33 2 5" xfId="22537" xr:uid="{B92E8316-B356-4988-90CB-27B42E02F584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4" xfId="11169" xr:uid="{00000000-0005-0000-0000-00001C000000}"/>
    <cellStyle name="20% - Cor1 33 4 2" xfId="28689" xr:uid="{915BB7DD-AD46-460F-B0C0-A24500870295}"/>
    <cellStyle name="20% - Cor1 33 5" xfId="31291" xr:uid="{42077DA7-56C4-4EE6-BE3C-7BBF7846FD9E}"/>
    <cellStyle name="20% - Cor1 33 6" xfId="20639" xr:uid="{FDBEF2BE-ED24-494D-83B3-DFE84276EF28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3" xfId="13065" xr:uid="{00000000-0005-0000-0000-00001D000000}"/>
    <cellStyle name="20% - Cor1 34 2 3 2" xfId="29878" xr:uid="{A2236E4E-48F5-41B6-A1A4-C04E99AEBA2F}"/>
    <cellStyle name="20% - Cor1 34 2 4" xfId="32470" xr:uid="{F72BDCA1-3610-4DAD-BA25-A4942C70FA4D}"/>
    <cellStyle name="20% - Cor1 34 2 5" xfId="22538" xr:uid="{31151424-BB47-4ED6-B0E2-6AC1B4FDE7CF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4" xfId="11170" xr:uid="{00000000-0005-0000-0000-00001D000000}"/>
    <cellStyle name="20% - Cor1 34 4 2" xfId="28690" xr:uid="{C5DC7B3F-0D4B-4A2D-B438-BDE81E15DCD5}"/>
    <cellStyle name="20% - Cor1 34 5" xfId="31292" xr:uid="{7830BE5A-76AA-480B-AEDA-EAD12FFF2641}"/>
    <cellStyle name="20% - Cor1 34 6" xfId="20640" xr:uid="{7A2DE434-3F30-4D33-BAE8-FE7929710811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3" xfId="13066" xr:uid="{00000000-0005-0000-0000-00001E000000}"/>
    <cellStyle name="20% - Cor1 35 2 3 2" xfId="29879" xr:uid="{325A3AC1-C1F7-4D33-A29E-90F369988B37}"/>
    <cellStyle name="20% - Cor1 35 2 4" xfId="32471" xr:uid="{55F722EB-0A73-4CDD-9167-5EF4A1EBA5A5}"/>
    <cellStyle name="20% - Cor1 35 2 5" xfId="22539" xr:uid="{F4663E84-FC84-4E3A-887B-397AA0982A90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4" xfId="11171" xr:uid="{00000000-0005-0000-0000-00001E000000}"/>
    <cellStyle name="20% - Cor1 35 4 2" xfId="28691" xr:uid="{46F715C0-9AB7-400A-93AA-E9A10BB58245}"/>
    <cellStyle name="20% - Cor1 35 5" xfId="31293" xr:uid="{8328C83E-C8E5-4710-A856-78D00940CFFC}"/>
    <cellStyle name="20% - Cor1 35 6" xfId="20641" xr:uid="{E09A291B-5194-4AE9-9456-C5C70ED14DD5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3" xfId="13067" xr:uid="{00000000-0005-0000-0000-00001F000000}"/>
    <cellStyle name="20% - Cor1 36 2 3 2" xfId="29880" xr:uid="{6319A670-6C39-4CBD-853C-8B061F0F7FFD}"/>
    <cellStyle name="20% - Cor1 36 2 4" xfId="32472" xr:uid="{2EBCF6A3-2765-4F08-AF9F-4D6B1AB10BA6}"/>
    <cellStyle name="20% - Cor1 36 2 5" xfId="22540" xr:uid="{D7DB45FD-0329-488D-87BB-E57AB24B7624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4" xfId="11172" xr:uid="{00000000-0005-0000-0000-00001F000000}"/>
    <cellStyle name="20% - Cor1 36 4 2" xfId="28692" xr:uid="{2AD72CC2-0393-418B-920B-43308BE18CB3}"/>
    <cellStyle name="20% - Cor1 36 5" xfId="31294" xr:uid="{3A0358D3-6340-435A-BE30-A25194C3CCAB}"/>
    <cellStyle name="20% - Cor1 36 6" xfId="20642" xr:uid="{5698BFF5-B9D3-425E-A8E3-CF504998A877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3" xfId="13068" xr:uid="{00000000-0005-0000-0000-000020000000}"/>
    <cellStyle name="20% - Cor1 37 2 3 2" xfId="29881" xr:uid="{146B850D-9AC7-4737-A31A-DE46B1145264}"/>
    <cellStyle name="20% - Cor1 37 2 4" xfId="32473" xr:uid="{A6FA39DC-D06E-4328-8E5A-7BC199B1D78F}"/>
    <cellStyle name="20% - Cor1 37 2 5" xfId="22541" xr:uid="{97F1AEBC-401F-4714-B545-50BEB8B86462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4" xfId="11173" xr:uid="{00000000-0005-0000-0000-000020000000}"/>
    <cellStyle name="20% - Cor1 37 4 2" xfId="28693" xr:uid="{07F2C634-0B35-409A-BB06-910C66E523F0}"/>
    <cellStyle name="20% - Cor1 37 5" xfId="31295" xr:uid="{84817EE6-BD48-496E-9DBE-58847E40FC7B}"/>
    <cellStyle name="20% - Cor1 37 6" xfId="20643" xr:uid="{A61EA2CA-306D-49E5-9C0D-C334117C681D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3" xfId="13069" xr:uid="{00000000-0005-0000-0000-000021000000}"/>
    <cellStyle name="20% - Cor1 38 2 3 2" xfId="29882" xr:uid="{C4F062C9-04F2-48C7-920D-F9C415850A40}"/>
    <cellStyle name="20% - Cor1 38 2 4" xfId="32474" xr:uid="{BD6B718B-AE73-4E1A-81A3-060CE4F66534}"/>
    <cellStyle name="20% - Cor1 38 2 5" xfId="22542" xr:uid="{E03819F6-9E71-490F-9734-14ACAED4698B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4" xfId="11174" xr:uid="{00000000-0005-0000-0000-000021000000}"/>
    <cellStyle name="20% - Cor1 38 4 2" xfId="28694" xr:uid="{C57DA09A-EAB2-4C1F-A476-ED1108253DD9}"/>
    <cellStyle name="20% - Cor1 38 5" xfId="31296" xr:uid="{E97327FB-5E50-40E1-8B7B-C59B8DF08818}"/>
    <cellStyle name="20% - Cor1 38 6" xfId="20644" xr:uid="{EF3B3FF0-495D-4431-834C-F6BBDAD508E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3" xfId="13070" xr:uid="{00000000-0005-0000-0000-000022000000}"/>
    <cellStyle name="20% - Cor1 39 2 3 2" xfId="29883" xr:uid="{890EE43B-13BD-4B4C-897A-C5195F5E8781}"/>
    <cellStyle name="20% - Cor1 39 2 4" xfId="32475" xr:uid="{6AE9D6DC-895B-43EC-99FF-3A9A350FE494}"/>
    <cellStyle name="20% - Cor1 39 2 5" xfId="22543" xr:uid="{4BD8EC2F-2894-4841-8C92-0A146A43C626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4" xfId="11175" xr:uid="{00000000-0005-0000-0000-000022000000}"/>
    <cellStyle name="20% - Cor1 39 4 2" xfId="28695" xr:uid="{7A2D84B0-F202-48FB-99D9-387FDD6E3208}"/>
    <cellStyle name="20% - Cor1 39 5" xfId="31297" xr:uid="{69991F65-ACF0-4D7D-B8BF-A40032FC066B}"/>
    <cellStyle name="20% - Cor1 39 6" xfId="20645" xr:uid="{3389D4E6-CF8B-4657-91B1-360918B4CE3F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3" xfId="13072" xr:uid="{00000000-0005-0000-0000-000024000000}"/>
    <cellStyle name="20% - Cor1 4 2 2 3 2" xfId="29885" xr:uid="{C201AA8F-E861-48D5-9F33-8E567FB21E6E}"/>
    <cellStyle name="20% - Cor1 4 2 2 4" xfId="32477" xr:uid="{EF1D6D25-315C-48E0-8CC4-3EDE4AA70D2E}"/>
    <cellStyle name="20% - Cor1 4 2 2 5" xfId="22545" xr:uid="{CCFCF092-4596-4DD2-ABB3-9129E6766B46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4" xfId="11177" xr:uid="{00000000-0005-0000-0000-000024000000}"/>
    <cellStyle name="20% - Cor1 4 2 4 2" xfId="28697" xr:uid="{E71964F6-3AB6-4D27-BDDC-BE98FC73FFD5}"/>
    <cellStyle name="20% - Cor1 4 2 5" xfId="31299" xr:uid="{B604EC07-AE3A-4EC8-BF89-8208387A3BB4}"/>
    <cellStyle name="20% - Cor1 4 2 6" xfId="20647" xr:uid="{59C938D2-9EDD-4FC9-BE46-5DBF4D7E943A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3" xfId="13071" xr:uid="{00000000-0005-0000-0000-000023000000}"/>
    <cellStyle name="20% - Cor1 4 3 2 4" xfId="22544" xr:uid="{DC4F2CC6-82D3-45D5-8A85-2DF2F4ED6A60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4" xfId="11176" xr:uid="{00000000-0005-0000-0000-000023000000}"/>
    <cellStyle name="20% - Cor1 4 3 4 2" xfId="28696" xr:uid="{DCDBC01D-2BE3-4D51-BBAF-CDFB0F1EE5AB}"/>
    <cellStyle name="20% - Cor1 4 3 5" xfId="31298" xr:uid="{0BE3C791-292D-4365-82B2-56E22A4BA45E}"/>
    <cellStyle name="20% - Cor1 4 3 6" xfId="20646" xr:uid="{B888A790-C259-45B4-8101-EC05C8A665CD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3" xfId="11081" xr:uid="{00000000-0005-0000-0000-000025020000}"/>
    <cellStyle name="20% - Cor1 4 4 3 2" xfId="29884" xr:uid="{6694351D-4C64-47D4-A012-4F9C67D01445}"/>
    <cellStyle name="20% - Cor1 4 4 4" xfId="32476" xr:uid="{E8631B58-E7A4-4A6A-B5D4-7B62B99538DA}"/>
    <cellStyle name="20% - Cor1 4 4 5" xfId="20525" xr:uid="{D52CEAF2-98F1-4027-B40D-198752B72284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3" xfId="12974" xr:uid="{00000000-0005-0000-0000-000025020000}"/>
    <cellStyle name="20% - Cor1 4 5 4" xfId="22448" xr:uid="{6D6E1D71-9B4F-4424-803E-EA3118C3E92B}"/>
    <cellStyle name="20% - Cor1 4 6" xfId="28579" xr:uid="{34D6DFD2-365B-4D72-9FB6-39732D9B1E2C}"/>
    <cellStyle name="20% - Cor1 4 7" xfId="31210" xr:uid="{763F7978-0AE9-4D4B-87DE-1E9E75B58B32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3" xfId="13073" xr:uid="{00000000-0005-0000-0000-000025000000}"/>
    <cellStyle name="20% - Cor1 40 2 3 2" xfId="29886" xr:uid="{A4DFE7D0-83FD-46FB-A971-B21D0B2ED1F8}"/>
    <cellStyle name="20% - Cor1 40 2 4" xfId="32478" xr:uid="{6F9D3C92-DA6F-4B38-A917-99A2BCAF1EE2}"/>
    <cellStyle name="20% - Cor1 40 2 5" xfId="22546" xr:uid="{78B4655D-1E06-4FB5-9711-F6B8BDB68FA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4" xfId="11178" xr:uid="{00000000-0005-0000-0000-000025000000}"/>
    <cellStyle name="20% - Cor1 40 4 2" xfId="28698" xr:uid="{C50808A5-4CFE-440F-95A4-CBBCD3737E9B}"/>
    <cellStyle name="20% - Cor1 40 5" xfId="31300" xr:uid="{37C3B34D-A61A-4E6E-92C0-AE31A3A35599}"/>
    <cellStyle name="20% - Cor1 40 6" xfId="20648" xr:uid="{403EDF8C-C725-41B9-A08D-2A68C7FC92F4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3" xfId="13074" xr:uid="{00000000-0005-0000-0000-000026000000}"/>
    <cellStyle name="20% - Cor1 41 2 3 2" xfId="29887" xr:uid="{5B246D8B-CB37-418B-A429-48414B2B6E59}"/>
    <cellStyle name="20% - Cor1 41 2 4" xfId="32479" xr:uid="{855FF9FE-C0AF-435E-B7DF-5C180795F332}"/>
    <cellStyle name="20% - Cor1 41 2 5" xfId="22547" xr:uid="{E8858BED-29EA-47E3-92FB-F642830D990D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4" xfId="11179" xr:uid="{00000000-0005-0000-0000-000026000000}"/>
    <cellStyle name="20% - Cor1 41 4 2" xfId="28699" xr:uid="{5C1AE208-BD0B-4360-BF8C-651341D9A274}"/>
    <cellStyle name="20% - Cor1 41 5" xfId="31301" xr:uid="{9001CBAF-ED4B-4752-9E38-116F7DA2781C}"/>
    <cellStyle name="20% - Cor1 41 6" xfId="20649" xr:uid="{A6A68449-FCDD-4F1A-ABEE-465E8A99BB6C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3" xfId="13075" xr:uid="{00000000-0005-0000-0000-000027000000}"/>
    <cellStyle name="20% - Cor1 42 2 3 2" xfId="29888" xr:uid="{1DE7C0FD-C2CA-44DE-8E0D-14114E79702B}"/>
    <cellStyle name="20% - Cor1 42 2 4" xfId="32480" xr:uid="{55386492-8389-479F-82D8-D71DEFE0EEE7}"/>
    <cellStyle name="20% - Cor1 42 2 5" xfId="22548" xr:uid="{AEE56AFB-4C5F-4C05-BF75-7066E48D47D4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4" xfId="11180" xr:uid="{00000000-0005-0000-0000-000027000000}"/>
    <cellStyle name="20% - Cor1 42 4 2" xfId="28700" xr:uid="{10070030-3156-4E37-955C-5CA75DCD8403}"/>
    <cellStyle name="20% - Cor1 42 5" xfId="31302" xr:uid="{9BAE34AF-253A-41F4-B1E1-FE23F70BE98F}"/>
    <cellStyle name="20% - Cor1 42 6" xfId="20650" xr:uid="{71269142-EBAA-49C5-B166-6EE4A6EABA05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3" xfId="13076" xr:uid="{00000000-0005-0000-0000-000028000000}"/>
    <cellStyle name="20% - Cor1 43 2 3 2" xfId="29889" xr:uid="{EF30FD27-EC5C-4EAD-89D8-E214E867124C}"/>
    <cellStyle name="20% - Cor1 43 2 4" xfId="32481" xr:uid="{9672B7BF-7AF4-4C12-8B18-7C6A382430F0}"/>
    <cellStyle name="20% - Cor1 43 2 5" xfId="22549" xr:uid="{7A79467C-FF61-4A05-8B15-04D310D4D651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4" xfId="11181" xr:uid="{00000000-0005-0000-0000-000028000000}"/>
    <cellStyle name="20% - Cor1 43 4 2" xfId="28701" xr:uid="{A9AA33A6-2410-4B01-B761-35A30BD075D0}"/>
    <cellStyle name="20% - Cor1 43 5" xfId="31303" xr:uid="{79ECC846-E928-4A01-8E10-3E2B95BE4108}"/>
    <cellStyle name="20% - Cor1 43 6" xfId="20651" xr:uid="{3EAE0757-82FB-448B-B475-D01B22750916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3" xfId="13077" xr:uid="{00000000-0005-0000-0000-000029000000}"/>
    <cellStyle name="20% - Cor1 44 2 3 2" xfId="29890" xr:uid="{61A6BC3D-FF97-4E83-920F-58349D6FEFD0}"/>
    <cellStyle name="20% - Cor1 44 2 4" xfId="32482" xr:uid="{B99876CF-5E2C-45D1-97F6-63E22B16B8B7}"/>
    <cellStyle name="20% - Cor1 44 2 5" xfId="22550" xr:uid="{D9B52F8F-D393-4C61-929E-4D7881513B75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4" xfId="11182" xr:uid="{00000000-0005-0000-0000-000029000000}"/>
    <cellStyle name="20% - Cor1 44 4 2" xfId="28702" xr:uid="{99AD2F57-3C48-4271-9231-A03E58763E86}"/>
    <cellStyle name="20% - Cor1 44 5" xfId="31304" xr:uid="{54010205-9A5D-4C9E-ABD9-EE0B729D3100}"/>
    <cellStyle name="20% - Cor1 44 6" xfId="20652" xr:uid="{1D7AC5A8-97C8-4C77-89EE-BCA13F2DFA22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3" xfId="13078" xr:uid="{00000000-0005-0000-0000-00002A000000}"/>
    <cellStyle name="20% - Cor1 45 2 3 2" xfId="29891" xr:uid="{7D511577-4F90-4A9D-9AFF-DB87AF3A7D2B}"/>
    <cellStyle name="20% - Cor1 45 2 4" xfId="32483" xr:uid="{A17C509D-7000-42B7-9976-BCF5970BAB74}"/>
    <cellStyle name="20% - Cor1 45 2 5" xfId="22551" xr:uid="{63BAB128-EB7B-4D22-9293-1F61D7D70AB1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4" xfId="11183" xr:uid="{00000000-0005-0000-0000-00002A000000}"/>
    <cellStyle name="20% - Cor1 45 4 2" xfId="28703" xr:uid="{A09C2E8C-C01F-46C6-B5A8-2F8C076E0C57}"/>
    <cellStyle name="20% - Cor1 45 5" xfId="31305" xr:uid="{70CEB7CC-20B9-4D02-AE5E-18DF5304A699}"/>
    <cellStyle name="20% - Cor1 45 6" xfId="20653" xr:uid="{58E69115-7C3D-4055-9589-C2B11E7D3B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3" xfId="13079" xr:uid="{00000000-0005-0000-0000-00002B000000}"/>
    <cellStyle name="20% - Cor1 46 2 3 2" xfId="29892" xr:uid="{DBBE5A9B-160B-4A74-8752-A0B8A98CF1FB}"/>
    <cellStyle name="20% - Cor1 46 2 4" xfId="32484" xr:uid="{0437FC13-86BE-4569-BFFC-427FBA097BCB}"/>
    <cellStyle name="20% - Cor1 46 2 5" xfId="22552" xr:uid="{44FEB601-3734-4355-9DC9-0AC9B7A58BFE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4" xfId="11184" xr:uid="{00000000-0005-0000-0000-00002B000000}"/>
    <cellStyle name="20% - Cor1 46 4 2" xfId="28704" xr:uid="{0A184C4E-E025-448F-AFA2-995167F6A18A}"/>
    <cellStyle name="20% - Cor1 46 5" xfId="31306" xr:uid="{7B110E2E-E70B-4FB1-90EF-C81799EA260D}"/>
    <cellStyle name="20% - Cor1 46 6" xfId="20654" xr:uid="{DC385A14-7E1C-487B-873A-9AC16CA00C1C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3" xfId="13080" xr:uid="{00000000-0005-0000-0000-00002C000000}"/>
    <cellStyle name="20% - Cor1 47 2 3 2" xfId="29893" xr:uid="{C54EF83A-37C8-4CC4-9A56-9A6D7FB1C835}"/>
    <cellStyle name="20% - Cor1 47 2 4" xfId="32485" xr:uid="{58A75D63-26C2-4CC1-9F3D-D7287AB9B636}"/>
    <cellStyle name="20% - Cor1 47 2 5" xfId="22553" xr:uid="{22C7D2BC-217E-47FE-B3EF-B17857B3311D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4" xfId="11185" xr:uid="{00000000-0005-0000-0000-00002C000000}"/>
    <cellStyle name="20% - Cor1 47 4 2" xfId="28705" xr:uid="{D55813E3-C190-44A7-B248-0F22EDAB5EF0}"/>
    <cellStyle name="20% - Cor1 47 5" xfId="31307" xr:uid="{1630E94A-C9E6-4109-A3ED-91923211CA50}"/>
    <cellStyle name="20% - Cor1 47 6" xfId="20655" xr:uid="{768AB0E0-DA1E-4559-8AAE-360DF20558B4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3" xfId="13081" xr:uid="{00000000-0005-0000-0000-00002D000000}"/>
    <cellStyle name="20% - Cor1 48 2 3 2" xfId="29894" xr:uid="{6747B545-AA47-4ACC-A281-38DF850B483D}"/>
    <cellStyle name="20% - Cor1 48 2 4" xfId="32486" xr:uid="{603B9554-794D-4E55-A664-A0840A73D81C}"/>
    <cellStyle name="20% - Cor1 48 2 5" xfId="22554" xr:uid="{8D04367B-4796-4705-8ECA-8489651A5FA4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4" xfId="11186" xr:uid="{00000000-0005-0000-0000-00002D000000}"/>
    <cellStyle name="20% - Cor1 48 4 2" xfId="28706" xr:uid="{64CC179D-490D-4C33-BC0D-3C5421CFD81F}"/>
    <cellStyle name="20% - Cor1 48 5" xfId="31308" xr:uid="{BFD766CC-7508-41BF-B1B6-80BDC31BC069}"/>
    <cellStyle name="20% - Cor1 48 6" xfId="20656" xr:uid="{D40A67AA-CED4-4368-89D2-3200781F273C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3" xfId="13082" xr:uid="{00000000-0005-0000-0000-00002E000000}"/>
    <cellStyle name="20% - Cor1 49 2 3 2" xfId="29895" xr:uid="{63D0E305-8C8C-42B5-86C2-BE38F31CDF5A}"/>
    <cellStyle name="20% - Cor1 49 2 4" xfId="32487" xr:uid="{E39E25A6-F4FC-467D-ADAF-1770D2018CAA}"/>
    <cellStyle name="20% - Cor1 49 2 5" xfId="22555" xr:uid="{BFA2DD26-3A52-4CE2-9BF3-68A0E85C6D15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4" xfId="11187" xr:uid="{00000000-0005-0000-0000-00002E000000}"/>
    <cellStyle name="20% - Cor1 49 4 2" xfId="28707" xr:uid="{5745BA4E-AA86-4F55-BC42-A2A46553A572}"/>
    <cellStyle name="20% - Cor1 49 5" xfId="31309" xr:uid="{CFD07418-A9BA-493B-812E-DC5363D8ABD3}"/>
    <cellStyle name="20% - Cor1 49 6" xfId="20657" xr:uid="{A5FBF6B5-C3E4-4511-8C98-DA8F2BB268FD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3" xfId="13084" xr:uid="{00000000-0005-0000-0000-000030000000}"/>
    <cellStyle name="20% - Cor1 5 2 2 3 2" xfId="29897" xr:uid="{0117CA94-DAF3-40C5-9EB8-93987B9C8858}"/>
    <cellStyle name="20% - Cor1 5 2 2 4" xfId="32489" xr:uid="{52F1E60F-0AF5-4B17-A0B2-ABD160B251D9}"/>
    <cellStyle name="20% - Cor1 5 2 2 5" xfId="22557" xr:uid="{FDB5E562-2D03-4EC5-8BC2-F32EFF336DED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4" xfId="11189" xr:uid="{00000000-0005-0000-0000-000030000000}"/>
    <cellStyle name="20% - Cor1 5 2 4 2" xfId="28709" xr:uid="{E50DB936-6638-45C2-8B96-4EB8E35AAAA3}"/>
    <cellStyle name="20% - Cor1 5 2 5" xfId="31311" xr:uid="{7DB1A086-27A9-4F94-8620-9274D5C8D4CC}"/>
    <cellStyle name="20% - Cor1 5 2 6" xfId="20659" xr:uid="{7640A49F-FD66-4E40-BC1C-E4FDF073089D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3" xfId="13083" xr:uid="{00000000-0005-0000-0000-00002F000000}"/>
    <cellStyle name="20% - Cor1 5 3 2 4" xfId="22556" xr:uid="{48EC6CB6-575A-4C8F-B33E-2588AFE41FF4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4" xfId="11188" xr:uid="{00000000-0005-0000-0000-00002F000000}"/>
    <cellStyle name="20% - Cor1 5 3 4 2" xfId="28708" xr:uid="{5B781163-BBE1-4959-A95A-0280CDDCB653}"/>
    <cellStyle name="20% - Cor1 5 3 5" xfId="31310" xr:uid="{828930FC-E894-4973-B3C7-4608184643A4}"/>
    <cellStyle name="20% - Cor1 5 3 6" xfId="20658" xr:uid="{53D7B0F6-635B-4ECB-AF37-F8003BA2730F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3" xfId="12992" xr:uid="{00000000-0005-0000-0000-00004F020000}"/>
    <cellStyle name="20% - Cor1 5 4 3 2" xfId="29896" xr:uid="{D97D79A6-CF4D-47E4-BA20-E3AB1A6D6F7A}"/>
    <cellStyle name="20% - Cor1 5 4 4" xfId="32488" xr:uid="{0709AC53-C616-4531-9508-669E00615EB7}"/>
    <cellStyle name="20% - Cor1 5 4 5" xfId="22465" xr:uid="{A953F451-6EF1-4A09-B16F-C1A91479AF5E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6" xfId="11099" xr:uid="{00000000-0005-0000-0000-00004F020000}"/>
    <cellStyle name="20% - Cor1 5 6 2" xfId="28599" xr:uid="{D4198CF6-1351-4212-B546-07D44E7750BE}"/>
    <cellStyle name="20% - Cor1 5 7" xfId="31227" xr:uid="{499489E7-7AEE-4E39-8455-6719D2BBC45A}"/>
    <cellStyle name="20% - Cor1 5 8" xfId="20546" xr:uid="{BABD02A5-706E-41F6-8F53-F21952041495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3" xfId="13085" xr:uid="{00000000-0005-0000-0000-000031000000}"/>
    <cellStyle name="20% - Cor1 50 2 3 2" xfId="29898" xr:uid="{BB5D7619-2086-4D9D-8C22-1D992609523D}"/>
    <cellStyle name="20% - Cor1 50 2 4" xfId="32490" xr:uid="{ADB1DA1F-C81F-4B28-B148-31C9DC7C4B90}"/>
    <cellStyle name="20% - Cor1 50 2 5" xfId="22558" xr:uid="{48CC0A2F-E328-4710-A142-2905C544DC5E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4" xfId="11190" xr:uid="{00000000-0005-0000-0000-000031000000}"/>
    <cellStyle name="20% - Cor1 50 4 2" xfId="28710" xr:uid="{873F159D-F4A3-4E4C-AF51-E0E5F5B7525B}"/>
    <cellStyle name="20% - Cor1 50 5" xfId="31312" xr:uid="{40ADA840-5BA0-4469-A218-42832513F213}"/>
    <cellStyle name="20% - Cor1 50 6" xfId="20660" xr:uid="{854A8FCE-BFE0-470B-80FA-780C80D57897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3" xfId="13086" xr:uid="{00000000-0005-0000-0000-000032000000}"/>
    <cellStyle name="20% - Cor1 51 2 3 2" xfId="29899" xr:uid="{598CC250-1B27-4A67-9CA0-55772FCF4D31}"/>
    <cellStyle name="20% - Cor1 51 2 4" xfId="32491" xr:uid="{2A48BDC7-1242-4608-A723-F0E4CDC8EAD7}"/>
    <cellStyle name="20% - Cor1 51 2 5" xfId="22559" xr:uid="{0C9DDAA2-204C-40FB-8D1D-6AE92657B8C1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4" xfId="11191" xr:uid="{00000000-0005-0000-0000-000032000000}"/>
    <cellStyle name="20% - Cor1 51 4 2" xfId="28711" xr:uid="{FE39DE10-43BF-4A92-91DB-D7B9C9CC1C51}"/>
    <cellStyle name="20% - Cor1 51 5" xfId="31313" xr:uid="{7DA46571-D315-4059-A291-9866B34A2F7A}"/>
    <cellStyle name="20% - Cor1 51 6" xfId="20661" xr:uid="{DB181DCA-A1C3-4D48-B988-1390AF892FB4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3" xfId="13087" xr:uid="{00000000-0005-0000-0000-000033000000}"/>
    <cellStyle name="20% - Cor1 52 2 3 2" xfId="29900" xr:uid="{D67F58D6-7662-4DB6-A642-F3871ED7309C}"/>
    <cellStyle name="20% - Cor1 52 2 4" xfId="32492" xr:uid="{A24090C7-C9A8-4E58-806B-F491EA994585}"/>
    <cellStyle name="20% - Cor1 52 2 5" xfId="22560" xr:uid="{1DA5945F-BEB7-42AF-B47A-02F57D34909A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4" xfId="11192" xr:uid="{00000000-0005-0000-0000-000033000000}"/>
    <cellStyle name="20% - Cor1 52 4 2" xfId="28712" xr:uid="{E8811B6D-43D9-43EF-B327-E9E7524EC644}"/>
    <cellStyle name="20% - Cor1 52 5" xfId="31314" xr:uid="{E6399EA3-4422-408E-897D-43A32E94603B}"/>
    <cellStyle name="20% - Cor1 52 6" xfId="20662" xr:uid="{9F1E80E9-5F02-4F88-AC00-65A5B1A74988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3" xfId="13088" xr:uid="{00000000-0005-0000-0000-000034000000}"/>
    <cellStyle name="20% - Cor1 53 2 3 2" xfId="29901" xr:uid="{44919EC0-15B3-4AD7-B9FE-8A1B19F3DDF9}"/>
    <cellStyle name="20% - Cor1 53 2 4" xfId="32493" xr:uid="{38850D61-4222-4A99-AFE7-15E8A46458E8}"/>
    <cellStyle name="20% - Cor1 53 2 5" xfId="22561" xr:uid="{7396F95E-309F-40E4-BD38-4D6E54AD00B0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4" xfId="11193" xr:uid="{00000000-0005-0000-0000-000034000000}"/>
    <cellStyle name="20% - Cor1 53 4 2" xfId="28713" xr:uid="{67002419-1F44-4B4E-AC3E-5A2584D2E6F1}"/>
    <cellStyle name="20% - Cor1 53 5" xfId="31315" xr:uid="{641FD114-F101-4326-9684-55E64CBDEB08}"/>
    <cellStyle name="20% - Cor1 53 6" xfId="20663" xr:uid="{FF4C98F1-A48B-48D4-8998-99796DC68C9A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3" xfId="13089" xr:uid="{00000000-0005-0000-0000-000035000000}"/>
    <cellStyle name="20% - Cor1 54 2 3 2" xfId="29902" xr:uid="{B51016D7-7096-4447-8183-ED2D30DFBC83}"/>
    <cellStyle name="20% - Cor1 54 2 4" xfId="32494" xr:uid="{86D7F04B-E71C-4BDC-86D2-CD3756F98C41}"/>
    <cellStyle name="20% - Cor1 54 2 5" xfId="22562" xr:uid="{C81F48EC-99D2-44A9-911F-AAF8440C6CD5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4" xfId="11194" xr:uid="{00000000-0005-0000-0000-000035000000}"/>
    <cellStyle name="20% - Cor1 54 4 2" xfId="28714" xr:uid="{EB986EB3-F502-4ED9-8093-C44A1AA1D107}"/>
    <cellStyle name="20% - Cor1 54 5" xfId="31316" xr:uid="{70805D33-A3E1-446D-9A0F-A83409B99688}"/>
    <cellStyle name="20% - Cor1 54 6" xfId="20664" xr:uid="{A784DEF6-0D1C-4D8B-9BA8-23F4CDECA3C1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3" xfId="13090" xr:uid="{00000000-0005-0000-0000-000036000000}"/>
    <cellStyle name="20% - Cor1 55 2 3 2" xfId="29903" xr:uid="{32250C8C-1E71-45A4-9F4C-5C5105104A25}"/>
    <cellStyle name="20% - Cor1 55 2 4" xfId="32495" xr:uid="{71A9D4E8-79AB-4FDE-9634-401304B1CB1B}"/>
    <cellStyle name="20% - Cor1 55 2 5" xfId="22563" xr:uid="{06DE386B-C8A1-4324-A771-FF5AF7FB808A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4" xfId="11195" xr:uid="{00000000-0005-0000-0000-000036000000}"/>
    <cellStyle name="20% - Cor1 55 4 2" xfId="28715" xr:uid="{9CC34407-496F-4E92-887C-68811A361313}"/>
    <cellStyle name="20% - Cor1 55 5" xfId="31317" xr:uid="{2A9444C4-ACFB-4A55-8528-A3683462DD7D}"/>
    <cellStyle name="20% - Cor1 55 6" xfId="20665" xr:uid="{B8108BA8-54B6-488E-9C70-2F0B36B2150C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3" xfId="13091" xr:uid="{00000000-0005-0000-0000-000037000000}"/>
    <cellStyle name="20% - Cor1 56 2 3 2" xfId="29904" xr:uid="{BCBE6190-5098-42DF-B5E3-A9709B6A1B6A}"/>
    <cellStyle name="20% - Cor1 56 2 4" xfId="32496" xr:uid="{3DB9CD22-607A-4269-AD9B-BC66777483B1}"/>
    <cellStyle name="20% - Cor1 56 2 5" xfId="22564" xr:uid="{DDA4F135-3911-4EA5-BE26-AD8C92C77AD2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4" xfId="11196" xr:uid="{00000000-0005-0000-0000-000037000000}"/>
    <cellStyle name="20% - Cor1 56 4 2" xfId="28716" xr:uid="{EE18BC29-6D7C-48FE-B944-4E5D30716EAD}"/>
    <cellStyle name="20% - Cor1 56 5" xfId="31318" xr:uid="{EEF545B5-5711-4CA1-86A3-46209CA3F21F}"/>
    <cellStyle name="20% - Cor1 56 6" xfId="20666" xr:uid="{6DBBAEDD-08A9-4B0D-8F1E-6AF68B3CDFED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3" xfId="13092" xr:uid="{00000000-0005-0000-0000-000038000000}"/>
    <cellStyle name="20% - Cor1 57 2 3 2" xfId="29905" xr:uid="{476C562C-FD4E-4A86-96AC-F2E62B6F94FB}"/>
    <cellStyle name="20% - Cor1 57 2 4" xfId="32497" xr:uid="{6E0798AB-0034-4C92-904C-574256405AF5}"/>
    <cellStyle name="20% - Cor1 57 2 5" xfId="22565" xr:uid="{059293BB-21E5-4185-AD9C-A8A3418711DC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4" xfId="11197" xr:uid="{00000000-0005-0000-0000-000038000000}"/>
    <cellStyle name="20% - Cor1 57 4 2" xfId="28717" xr:uid="{EB306F70-C7B0-4026-AE3F-D3889D78E181}"/>
    <cellStyle name="20% - Cor1 57 5" xfId="31319" xr:uid="{1792205C-ECEB-439E-9220-73D1D56ED045}"/>
    <cellStyle name="20% - Cor1 57 6" xfId="20667" xr:uid="{FFC867D7-730C-425F-A012-97B4411ECCC9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3" xfId="13093" xr:uid="{00000000-0005-0000-0000-000039000000}"/>
    <cellStyle name="20% - Cor1 58 2 3 2" xfId="29906" xr:uid="{9B91D71A-0EA9-4676-AE1C-6639CA0B1FFF}"/>
    <cellStyle name="20% - Cor1 58 2 4" xfId="32498" xr:uid="{11AE16AD-B3BB-4099-98AC-EAC553B7FF81}"/>
    <cellStyle name="20% - Cor1 58 2 5" xfId="22566" xr:uid="{A1FD0882-A49F-4404-B41F-066BF52F5DAC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4" xfId="11198" xr:uid="{00000000-0005-0000-0000-000039000000}"/>
    <cellStyle name="20% - Cor1 58 4 2" xfId="28718" xr:uid="{E26CCD54-47B4-48EE-8A9E-1CEE2DDEB96E}"/>
    <cellStyle name="20% - Cor1 58 5" xfId="31320" xr:uid="{B63BA882-3F7C-4ADD-BC82-9F9DF4B09734}"/>
    <cellStyle name="20% - Cor1 58 6" xfId="20668" xr:uid="{B3F9FD7E-74E7-435E-9905-5AB608B857E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3" xfId="13094" xr:uid="{00000000-0005-0000-0000-00003A000000}"/>
    <cellStyle name="20% - Cor1 59 2 3 2" xfId="29907" xr:uid="{A6F54066-6527-4A3E-982E-393E0FF13383}"/>
    <cellStyle name="20% - Cor1 59 2 4" xfId="32499" xr:uid="{739389F4-1B88-474A-8B49-589AEF61D4F7}"/>
    <cellStyle name="20% - Cor1 59 2 5" xfId="22567" xr:uid="{A894F2EF-F786-4A56-AF29-CD5D970AC846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4" xfId="11199" xr:uid="{00000000-0005-0000-0000-00003A000000}"/>
    <cellStyle name="20% - Cor1 59 4 2" xfId="28719" xr:uid="{EEB74277-8456-4F80-9AD4-03D527E3C69B}"/>
    <cellStyle name="20% - Cor1 59 5" xfId="31321" xr:uid="{E310D083-887F-4D18-9D9F-53B885C7CFCB}"/>
    <cellStyle name="20% - Cor1 59 6" xfId="20669" xr:uid="{5431051E-E7B9-40AC-9648-DA297594CA19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3" xfId="13096" xr:uid="{00000000-0005-0000-0000-00003C000000}"/>
    <cellStyle name="20% - Cor1 6 2 2 3 2" xfId="29909" xr:uid="{599E4BCD-7102-435C-90F2-7F12BDDA0756}"/>
    <cellStyle name="20% - Cor1 6 2 2 4" xfId="32501" xr:uid="{291C8006-A7B0-403D-916B-46AEB9C9FC24}"/>
    <cellStyle name="20% - Cor1 6 2 2 5" xfId="22569" xr:uid="{6332820B-70D5-4FD5-86A7-3799EA5C52C9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4" xfId="11201" xr:uid="{00000000-0005-0000-0000-00003C000000}"/>
    <cellStyle name="20% - Cor1 6 2 4 2" xfId="28721" xr:uid="{792F1748-2CDF-40AE-A234-ABFE4B74D2ED}"/>
    <cellStyle name="20% - Cor1 6 2 5" xfId="31323" xr:uid="{B9690044-E830-45BD-BF8C-F03D1A87E491}"/>
    <cellStyle name="20% - Cor1 6 2 6" xfId="20671" xr:uid="{EC086516-8318-4E47-953E-8AD984E0A985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3" xfId="13095" xr:uid="{00000000-0005-0000-0000-00003B000000}"/>
    <cellStyle name="20% - Cor1 6 3 3 2" xfId="29908" xr:uid="{9146BEC6-C4CC-487D-AAE8-17AC297FB147}"/>
    <cellStyle name="20% - Cor1 6 3 4" xfId="32500" xr:uid="{52B1BB0B-C9C8-4737-BF68-7A4B566CDC3E}"/>
    <cellStyle name="20% - Cor1 6 3 5" xfId="22568" xr:uid="{EDEFAE23-D1BD-4867-93D1-3699CCB0053D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5" xfId="11200" xr:uid="{00000000-0005-0000-0000-00003B000000}"/>
    <cellStyle name="20% - Cor1 6 5 2" xfId="28720" xr:uid="{74CFD716-B357-4205-BD1F-CA7171301B35}"/>
    <cellStyle name="20% - Cor1 6 6" xfId="31322" xr:uid="{BB7365A7-6584-4E85-9619-80F85C11FBDE}"/>
    <cellStyle name="20% - Cor1 6 7" xfId="20670" xr:uid="{96C7A3D0-8644-49AF-AEFC-B844E7072AC2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3" xfId="13097" xr:uid="{00000000-0005-0000-0000-00003D000000}"/>
    <cellStyle name="20% - Cor1 60 2 3 2" xfId="29910" xr:uid="{78342B82-07A6-47E8-8A4C-3E5A2EF28EAC}"/>
    <cellStyle name="20% - Cor1 60 2 4" xfId="32502" xr:uid="{89530D95-AC44-4461-B7A5-80EE1F945A4F}"/>
    <cellStyle name="20% - Cor1 60 2 5" xfId="22570" xr:uid="{CD95E074-F0E6-4663-BF1B-203D127B29B4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4" xfId="11202" xr:uid="{00000000-0005-0000-0000-00003D000000}"/>
    <cellStyle name="20% - Cor1 60 4 2" xfId="28722" xr:uid="{5AF40D03-446D-4FC8-BD55-341641FF318A}"/>
    <cellStyle name="20% - Cor1 60 5" xfId="31324" xr:uid="{DC20BC57-2A42-4512-83AD-860E80CFB985}"/>
    <cellStyle name="20% - Cor1 60 6" xfId="20672" xr:uid="{A6FB6895-6B5D-4938-9BFE-04E695864CA6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3" xfId="13098" xr:uid="{00000000-0005-0000-0000-00003E000000}"/>
    <cellStyle name="20% - Cor1 61 2 3 2" xfId="29911" xr:uid="{471CFE4F-1419-4877-AA2C-C9B8FC1EB375}"/>
    <cellStyle name="20% - Cor1 61 2 4" xfId="32503" xr:uid="{F79A4838-C1AA-47E2-8D16-A2AC114D431A}"/>
    <cellStyle name="20% - Cor1 61 2 5" xfId="22571" xr:uid="{E59B8A97-3496-4553-8E35-3DE7DC715904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4" xfId="11203" xr:uid="{00000000-0005-0000-0000-00003E000000}"/>
    <cellStyle name="20% - Cor1 61 4 2" xfId="28723" xr:uid="{47B7A7ED-4293-4FA2-968F-FE93669C1A06}"/>
    <cellStyle name="20% - Cor1 61 5" xfId="31325" xr:uid="{CF1D06F6-42BC-42DD-B870-B8D20EC6D261}"/>
    <cellStyle name="20% - Cor1 61 6" xfId="20673" xr:uid="{4E279078-E340-4845-99FF-37E90421A5A6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3" xfId="13099" xr:uid="{00000000-0005-0000-0000-00003F000000}"/>
    <cellStyle name="20% - Cor1 62 2 3 2" xfId="29912" xr:uid="{8EF430AB-8BAF-421C-BEEC-CBAEF5AE68DE}"/>
    <cellStyle name="20% - Cor1 62 2 4" xfId="32504" xr:uid="{CDEA2A73-5212-419A-8172-2ADCE9C681AD}"/>
    <cellStyle name="20% - Cor1 62 2 5" xfId="22572" xr:uid="{A66F45B4-9A91-4FC2-A93F-0BD9713FF88A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4" xfId="11204" xr:uid="{00000000-0005-0000-0000-00003F000000}"/>
    <cellStyle name="20% - Cor1 62 4 2" xfId="28724" xr:uid="{17AC6744-C17F-4504-9521-0FDD4D5F3101}"/>
    <cellStyle name="20% - Cor1 62 5" xfId="31326" xr:uid="{7AB679CB-69DB-4FC6-A792-78DF9E417D2C}"/>
    <cellStyle name="20% - Cor1 62 6" xfId="20674" xr:uid="{296D4984-2FA0-4299-B547-B240D78C526B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3" xfId="13100" xr:uid="{00000000-0005-0000-0000-000040000000}"/>
    <cellStyle name="20% - Cor1 63 2 3 2" xfId="29913" xr:uid="{FF22A4F8-DDB6-4649-A588-8074F9C4833D}"/>
    <cellStyle name="20% - Cor1 63 2 4" xfId="32505" xr:uid="{1286F175-FCD7-42EC-831C-678DFF5A0C74}"/>
    <cellStyle name="20% - Cor1 63 2 5" xfId="22573" xr:uid="{B3B15C02-0061-40A2-9A9A-728BFCE2B078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4" xfId="11205" xr:uid="{00000000-0005-0000-0000-000040000000}"/>
    <cellStyle name="20% - Cor1 63 4 2" xfId="28725" xr:uid="{21C09F94-DDB4-44F1-9B2E-F8858CC03949}"/>
    <cellStyle name="20% - Cor1 63 5" xfId="31327" xr:uid="{F653574A-B905-428C-9AB2-D4863283EA7C}"/>
    <cellStyle name="20% - Cor1 63 6" xfId="20675" xr:uid="{E170C97C-0473-4478-B392-AB475E735AEF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3" xfId="13101" xr:uid="{00000000-0005-0000-0000-000041000000}"/>
    <cellStyle name="20% - Cor1 64 2 3 2" xfId="29914" xr:uid="{258A70A8-2686-41C8-A0BD-2E6BBA46211E}"/>
    <cellStyle name="20% - Cor1 64 2 4" xfId="32506" xr:uid="{EF398826-F7AB-415C-9099-F03886885D7E}"/>
    <cellStyle name="20% - Cor1 64 2 5" xfId="22574" xr:uid="{830235F3-2345-4274-8591-9A9CE36E896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4" xfId="11206" xr:uid="{00000000-0005-0000-0000-000041000000}"/>
    <cellStyle name="20% - Cor1 64 4 2" xfId="28726" xr:uid="{2A1E2E72-2FC8-4071-A2F5-71E119601A4A}"/>
    <cellStyle name="20% - Cor1 64 5" xfId="31328" xr:uid="{01FF1ADF-99E8-4661-A49F-3E82807B71B1}"/>
    <cellStyle name="20% - Cor1 64 6" xfId="20676" xr:uid="{69BA6F99-A6F2-4F2F-8EF4-CEFF5AE36E58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3" xfId="13102" xr:uid="{00000000-0005-0000-0000-000042000000}"/>
    <cellStyle name="20% - Cor1 65 2 3 2" xfId="29915" xr:uid="{7849B7F4-30EF-4558-B228-BFEFBCBABD66}"/>
    <cellStyle name="20% - Cor1 65 2 4" xfId="32507" xr:uid="{D77B052A-CD58-47F5-BC36-D41CAD66E3D1}"/>
    <cellStyle name="20% - Cor1 65 2 5" xfId="22575" xr:uid="{30F75193-EA7F-46C3-8F8D-4BB25023E179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4" xfId="11207" xr:uid="{00000000-0005-0000-0000-000042000000}"/>
    <cellStyle name="20% - Cor1 65 4 2" xfId="28727" xr:uid="{78FC6DB5-C30D-4244-ADA3-663AA5CD7D9D}"/>
    <cellStyle name="20% - Cor1 65 5" xfId="31329" xr:uid="{E3D10872-AD30-4F5A-A9EF-19985E71305D}"/>
    <cellStyle name="20% - Cor1 65 6" xfId="20677" xr:uid="{9A0BF28B-2498-46B0-9C19-199B5A59D6F5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3" xfId="13103" xr:uid="{00000000-0005-0000-0000-000043000000}"/>
    <cellStyle name="20% - Cor1 66 2 3 2" xfId="29916" xr:uid="{49F5500E-9530-4B68-A110-79DAEF29B742}"/>
    <cellStyle name="20% - Cor1 66 2 4" xfId="32508" xr:uid="{21F51814-2278-4AAA-86FA-076FBA024204}"/>
    <cellStyle name="20% - Cor1 66 2 5" xfId="22576" xr:uid="{47A5046B-A9E7-453B-A58A-216725BF24D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4" xfId="11208" xr:uid="{00000000-0005-0000-0000-000043000000}"/>
    <cellStyle name="20% - Cor1 66 4 2" xfId="28728" xr:uid="{6DB41D75-9490-4E64-ADDB-1BA8DC11E386}"/>
    <cellStyle name="20% - Cor1 66 5" xfId="31330" xr:uid="{92C784AF-C4BE-483C-B8CF-33FEC510AEA9}"/>
    <cellStyle name="20% - Cor1 66 6" xfId="20678" xr:uid="{37D3EC1F-005B-4648-8EDC-261DAC93EEF8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3" xfId="13104" xr:uid="{00000000-0005-0000-0000-000044000000}"/>
    <cellStyle name="20% - Cor1 67 2 3 2" xfId="29917" xr:uid="{8AA2032B-4A85-490E-9CC3-78C6B788E719}"/>
    <cellStyle name="20% - Cor1 67 2 4" xfId="32509" xr:uid="{41FEF647-49FB-43A8-96EE-29C41221079B}"/>
    <cellStyle name="20% - Cor1 67 2 5" xfId="22577" xr:uid="{C75DE4A7-1FFF-433E-BEFF-493280A0B4A8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4" xfId="11209" xr:uid="{00000000-0005-0000-0000-000044000000}"/>
    <cellStyle name="20% - Cor1 67 4 2" xfId="28729" xr:uid="{81DE4056-1584-41C3-A50B-5511BAB93401}"/>
    <cellStyle name="20% - Cor1 67 5" xfId="31331" xr:uid="{230CEAAA-A8A7-42FD-9C9E-7EF6105447A2}"/>
    <cellStyle name="20% - Cor1 67 6" xfId="20679" xr:uid="{7E938A77-3FD8-4612-8C6B-09B4E1365A48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3" xfId="13105" xr:uid="{00000000-0005-0000-0000-000045000000}"/>
    <cellStyle name="20% - Cor1 68 2 3 2" xfId="29918" xr:uid="{AAB6FC9C-5462-4246-B3C4-370ACE4A5CFE}"/>
    <cellStyle name="20% - Cor1 68 2 4" xfId="32510" xr:uid="{586DD872-7C50-49ED-AE64-B6CE9D941942}"/>
    <cellStyle name="20% - Cor1 68 2 5" xfId="22578" xr:uid="{C1A6FDBE-3572-40B4-979E-C75DED0FBD2F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4" xfId="11210" xr:uid="{00000000-0005-0000-0000-000045000000}"/>
    <cellStyle name="20% - Cor1 68 4 2" xfId="28730" xr:uid="{FD0E2720-2A5F-45DA-B29D-5A520CB6FFA2}"/>
    <cellStyle name="20% - Cor1 68 5" xfId="31332" xr:uid="{A0712A5A-7EB3-455F-BBF1-CEEE4517687A}"/>
    <cellStyle name="20% - Cor1 68 6" xfId="20680" xr:uid="{925B8CA1-466D-42F7-A040-1F3A1B23CA1E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3" xfId="13106" xr:uid="{00000000-0005-0000-0000-000046000000}"/>
    <cellStyle name="20% - Cor1 69 2 3 2" xfId="29919" xr:uid="{44213931-A7EE-46E0-9558-94A36A0AE31F}"/>
    <cellStyle name="20% - Cor1 69 2 4" xfId="32511" xr:uid="{E37C68A8-FE29-4174-87C8-6CE79CB86C2E}"/>
    <cellStyle name="20% - Cor1 69 2 5" xfId="22579" xr:uid="{86B7B72D-4D8C-479B-91DB-5BE9CF79A125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4" xfId="11211" xr:uid="{00000000-0005-0000-0000-000046000000}"/>
    <cellStyle name="20% - Cor1 69 4 2" xfId="28731" xr:uid="{98FF2418-760E-4E1C-A8DB-E8D39E2AD75C}"/>
    <cellStyle name="20% - Cor1 69 5" xfId="31333" xr:uid="{056BAF99-179C-42EF-8F33-865AA55B3862}"/>
    <cellStyle name="20% - Cor1 69 6" xfId="20681" xr:uid="{45EB3264-E24C-4412-8C01-4E0399D336A5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3" xfId="13108" xr:uid="{00000000-0005-0000-0000-000048000000}"/>
    <cellStyle name="20% - Cor1 7 2 2 3 2" xfId="29921" xr:uid="{57BF4647-7949-420E-9945-BFD5C7EDED0E}"/>
    <cellStyle name="20% - Cor1 7 2 2 4" xfId="32513" xr:uid="{030C1152-3609-4866-B7B1-3582A8280888}"/>
    <cellStyle name="20% - Cor1 7 2 2 5" xfId="22581" xr:uid="{2BF867ED-5A8E-4380-BE52-ABBDF4EBCF92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4" xfId="11213" xr:uid="{00000000-0005-0000-0000-000048000000}"/>
    <cellStyle name="20% - Cor1 7 2 4 2" xfId="28733" xr:uid="{2E990A49-3A9E-4CE1-A7C2-318312EBA2DF}"/>
    <cellStyle name="20% - Cor1 7 2 5" xfId="31335" xr:uid="{80367A73-C217-4A59-8008-FE908C98C502}"/>
    <cellStyle name="20% - Cor1 7 2 6" xfId="20683" xr:uid="{208EEF0A-77FD-449C-8259-976206EFD5B3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3" xfId="13107" xr:uid="{00000000-0005-0000-0000-000047000000}"/>
    <cellStyle name="20% - Cor1 7 3 3 2" xfId="29920" xr:uid="{9B32FD06-88E6-4E22-9035-261DC8D70536}"/>
    <cellStyle name="20% - Cor1 7 3 4" xfId="32512" xr:uid="{BA0D4FB0-423B-4347-B4B2-727DFD3BEFF6}"/>
    <cellStyle name="20% - Cor1 7 3 5" xfId="22580" xr:uid="{DA67E9CA-01A7-4F97-A09F-C422C7B7F48E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5" xfId="11212" xr:uid="{00000000-0005-0000-0000-000047000000}"/>
    <cellStyle name="20% - Cor1 7 5 2" xfId="28732" xr:uid="{FD35ED76-8DEF-44FD-8FA3-8E4DFEAC2C1D}"/>
    <cellStyle name="20% - Cor1 7 6" xfId="31334" xr:uid="{6D4924E1-AE00-4F4B-9951-29414AFCD165}"/>
    <cellStyle name="20% - Cor1 7 7" xfId="20682" xr:uid="{AB5E2168-A2F9-4211-8C89-7A48D08C41D0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3" xfId="13109" xr:uid="{00000000-0005-0000-0000-000049000000}"/>
    <cellStyle name="20% - Cor1 70 2 3 2" xfId="29922" xr:uid="{E9E6870C-F202-4F9B-9363-626302CC4E9F}"/>
    <cellStyle name="20% - Cor1 70 2 4" xfId="32514" xr:uid="{65D484FC-7533-42F1-8378-0AFCDA5C6168}"/>
    <cellStyle name="20% - Cor1 70 2 5" xfId="22582" xr:uid="{BBFB15C4-9A4F-41DE-A7BB-B0105AAC9594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4" xfId="11214" xr:uid="{00000000-0005-0000-0000-000049000000}"/>
    <cellStyle name="20% - Cor1 70 4 2" xfId="28734" xr:uid="{72898B42-52B9-4799-8751-0ECF1105CCDA}"/>
    <cellStyle name="20% - Cor1 70 5" xfId="31336" xr:uid="{DDB99A4D-9035-439C-A859-6C13DD28E1A1}"/>
    <cellStyle name="20% - Cor1 70 6" xfId="20684" xr:uid="{0771036F-0B53-4633-BBC4-59FE2DF8F140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3" xfId="13110" xr:uid="{00000000-0005-0000-0000-00004A000000}"/>
    <cellStyle name="20% - Cor1 71 2 3 2" xfId="29923" xr:uid="{FA0C3DC6-0332-4C17-95E5-C392232333D9}"/>
    <cellStyle name="20% - Cor1 71 2 4" xfId="32515" xr:uid="{085107EF-1B12-41F7-9356-38A2B2824E01}"/>
    <cellStyle name="20% - Cor1 71 2 5" xfId="22583" xr:uid="{143C2BED-ACF0-4297-BCBC-E08A751DECC7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4" xfId="11215" xr:uid="{00000000-0005-0000-0000-00004A000000}"/>
    <cellStyle name="20% - Cor1 71 4 2" xfId="28735" xr:uid="{6CD52E49-A91B-436D-B38F-6AE3A38EFB57}"/>
    <cellStyle name="20% - Cor1 71 5" xfId="31337" xr:uid="{041C4009-2439-4EAA-9B74-8C3F27015BA0}"/>
    <cellStyle name="20% - Cor1 71 6" xfId="20685" xr:uid="{E65CCFAF-FEBD-44F8-AA58-116CC224A891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3" xfId="13111" xr:uid="{00000000-0005-0000-0000-00004B000000}"/>
    <cellStyle name="20% - Cor1 72 2 3 2" xfId="29924" xr:uid="{72FF4991-6D88-476B-8A39-285F7E1BFE52}"/>
    <cellStyle name="20% - Cor1 72 2 4" xfId="32516" xr:uid="{0BFC2ED5-C440-4348-B2F7-D3DAD820AE0D}"/>
    <cellStyle name="20% - Cor1 72 2 5" xfId="22584" xr:uid="{74B2FC4E-D919-401B-8A5B-0349CF27525D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4" xfId="11216" xr:uid="{00000000-0005-0000-0000-00004B000000}"/>
    <cellStyle name="20% - Cor1 72 4 2" xfId="28736" xr:uid="{77702488-7FAC-40FA-A83F-EDE0F75326AE}"/>
    <cellStyle name="20% - Cor1 72 5" xfId="31338" xr:uid="{E7773953-AE96-4FC8-BD0E-E069712C8A7B}"/>
    <cellStyle name="20% - Cor1 72 6" xfId="20686" xr:uid="{366527C5-FEBB-4C8B-AC6E-9B829875DD16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3" xfId="13112" xr:uid="{00000000-0005-0000-0000-00004C000000}"/>
    <cellStyle name="20% - Cor1 73 2 3 2" xfId="29925" xr:uid="{9A2BB184-A1C7-4145-9BCF-1016EB8DBED6}"/>
    <cellStyle name="20% - Cor1 73 2 4" xfId="32517" xr:uid="{32966EB6-590D-44DE-9366-5553AB3F5129}"/>
    <cellStyle name="20% - Cor1 73 2 5" xfId="22585" xr:uid="{A2DF32A1-DE84-4487-B84D-5B1B990A41CE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4" xfId="11217" xr:uid="{00000000-0005-0000-0000-00004C000000}"/>
    <cellStyle name="20% - Cor1 73 4 2" xfId="28737" xr:uid="{89EE61E9-3F4C-4412-8C67-81B3C129741F}"/>
    <cellStyle name="20% - Cor1 73 5" xfId="31339" xr:uid="{201AD7C5-7974-4AE3-9D3E-4C9F02378EBE}"/>
    <cellStyle name="20% - Cor1 73 6" xfId="20687" xr:uid="{8A6AE4D4-E407-4299-AE6C-01927FE0882E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3" xfId="13018" xr:uid="{00000000-0005-0000-0000-000067020000}"/>
    <cellStyle name="20% - Cor1 74 2 4" xfId="22491" xr:uid="{D3055567-8169-44E1-8FCB-5C8D6C642901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4" xfId="11124" xr:uid="{00000000-0005-0000-0000-000067020000}"/>
    <cellStyle name="20% - Cor1 74 4 2" xfId="28649" xr:uid="{F52D83AB-51DA-496C-BDF2-427CB4F84B21}"/>
    <cellStyle name="20% - Cor1 74 5" xfId="31251" xr:uid="{860F79D4-8CA1-4F2D-A034-5EDF83F5FDF0}"/>
    <cellStyle name="20% - Cor1 74 6" xfId="20596" xr:uid="{88CB8A99-4D9C-4B0D-9300-21DADE8C0898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3" xfId="12952" xr:uid="{00000000-0005-0000-0000-0000670F0000}"/>
    <cellStyle name="20% - Cor1 75 3 2" xfId="29800" xr:uid="{FEAE28D4-0B74-44BE-80B2-1003CD3A6C34}"/>
    <cellStyle name="20% - Cor1 75 4" xfId="32400" xr:uid="{CD07257E-0271-4438-8ED2-5C563F65B034}"/>
    <cellStyle name="20% - Cor1 75 5" xfId="22425" xr:uid="{74067065-F032-4FC0-BC13-A407F05FA158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3" xfId="32429" xr:uid="{A0617213-2F3A-469F-BE54-3C7C4A151E7F}"/>
    <cellStyle name="20% - Cor1 76 4" xfId="24075" xr:uid="{98F500EF-2741-4DE0-B6C3-68538891DCCF}"/>
    <cellStyle name="20% - Cor1 77" xfId="10811" xr:uid="{00000000-0005-0000-0000-00000F280000}"/>
    <cellStyle name="20% - Cor1 77 2" xfId="28544" xr:uid="{1878BC15-66C9-4808-8959-9AF3DC795985}"/>
    <cellStyle name="20% - Cor1 78" xfId="33601" xr:uid="{86576407-02F3-4D7F-A32E-604005AF4AD7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3" xfId="13114" xr:uid="{00000000-0005-0000-0000-00004E000000}"/>
    <cellStyle name="20% - Cor1 8 2 2 3 2" xfId="29927" xr:uid="{A9B82FE0-50E8-4607-AB3F-B475E0F62C71}"/>
    <cellStyle name="20% - Cor1 8 2 2 4" xfId="32519" xr:uid="{B73AD362-F36D-42DA-96AF-C362FC84E307}"/>
    <cellStyle name="20% - Cor1 8 2 2 5" xfId="22587" xr:uid="{224DB35C-C083-42CD-914B-D4E55A8078B6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4" xfId="11219" xr:uid="{00000000-0005-0000-0000-00004E000000}"/>
    <cellStyle name="20% - Cor1 8 2 4 2" xfId="28739" xr:uid="{67FC7ECF-2AE9-4ED6-9216-266627AC0DB5}"/>
    <cellStyle name="20% - Cor1 8 2 5" xfId="31341" xr:uid="{009DFB71-357D-4EA3-BB08-88C49053BD47}"/>
    <cellStyle name="20% - Cor1 8 2 6" xfId="20689" xr:uid="{AE6AFFE3-43D9-4076-B353-6A1EE55DCD46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3" xfId="13113" xr:uid="{00000000-0005-0000-0000-00004D000000}"/>
    <cellStyle name="20% - Cor1 8 3 3 2" xfId="29926" xr:uid="{D8BEFBB1-2FA4-4B51-A253-456442DBB58C}"/>
    <cellStyle name="20% - Cor1 8 3 4" xfId="32518" xr:uid="{02186251-7B0F-4CB0-80B4-FCA1CA4B7F5E}"/>
    <cellStyle name="20% - Cor1 8 3 5" xfId="22586" xr:uid="{530902D1-DF9D-474E-B082-E25B4DC531C2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5" xfId="11218" xr:uid="{00000000-0005-0000-0000-00004D000000}"/>
    <cellStyle name="20% - Cor1 8 5 2" xfId="28738" xr:uid="{9E0F689D-610B-4A94-A448-729862178173}"/>
    <cellStyle name="20% - Cor1 8 6" xfId="31340" xr:uid="{DB8ADABC-788F-4474-A05F-81663FF8CDAC}"/>
    <cellStyle name="20% - Cor1 8 7" xfId="20688" xr:uid="{3D3164AA-7540-41E9-8F5D-6DFECD831B33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3" xfId="13116" xr:uid="{00000000-0005-0000-0000-000050000000}"/>
    <cellStyle name="20% - Cor1 9 2 2 3 2" xfId="29929" xr:uid="{421225A4-520A-40CC-93FD-56A6AD165C1A}"/>
    <cellStyle name="20% - Cor1 9 2 2 4" xfId="32521" xr:uid="{F6C0C38F-6629-4AD7-907E-43F0CDFBCBEF}"/>
    <cellStyle name="20% - Cor1 9 2 2 5" xfId="22589" xr:uid="{6CC3D8FD-7480-44D1-9804-435A507BF374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4" xfId="11221" xr:uid="{00000000-0005-0000-0000-000050000000}"/>
    <cellStyle name="20% - Cor1 9 2 4 2" xfId="28741" xr:uid="{C7848960-814A-49FC-A389-6FA3CA19E2A2}"/>
    <cellStyle name="20% - Cor1 9 2 5" xfId="31343" xr:uid="{876856EB-89EC-49B7-8B8B-FC07C6E7F965}"/>
    <cellStyle name="20% - Cor1 9 2 6" xfId="20691" xr:uid="{0F255116-72BC-4EEE-92F0-8415CED309E3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3" xfId="13115" xr:uid="{00000000-0005-0000-0000-00004F000000}"/>
    <cellStyle name="20% - Cor1 9 3 3 2" xfId="29928" xr:uid="{2B0EEA32-331F-419E-B7AA-EB21CC0EE9DC}"/>
    <cellStyle name="20% - Cor1 9 3 4" xfId="32520" xr:uid="{4EFA0140-2C41-4BCE-9D53-14561CF848D4}"/>
    <cellStyle name="20% - Cor1 9 3 5" xfId="22588" xr:uid="{75BC0388-F400-4C89-8575-FC0542434AED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5" xfId="11220" xr:uid="{00000000-0005-0000-0000-00004F000000}"/>
    <cellStyle name="20% - Cor1 9 5 2" xfId="28740" xr:uid="{661261B8-1967-45C8-84ED-ED9EA8E96FED}"/>
    <cellStyle name="20% - Cor1 9 6" xfId="31342" xr:uid="{B5CD04A4-1A25-4D89-B827-B8EF4AEF32DD}"/>
    <cellStyle name="20% - Cor1 9 7" xfId="20690" xr:uid="{71B381FF-2F9F-4935-B436-168780F145FE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3" xfId="13117" xr:uid="{00000000-0005-0000-0000-000052000000}"/>
    <cellStyle name="20% - Cor2 10 2 3 2" xfId="29930" xr:uid="{0508E916-10C4-45FC-9E79-C52348885943}"/>
    <cellStyle name="20% - Cor2 10 2 4" xfId="32522" xr:uid="{C9BAAA6D-BF99-40B3-A89A-E78217A533B6}"/>
    <cellStyle name="20% - Cor2 10 2 5" xfId="22590" xr:uid="{79D552E3-74FF-453C-B832-78843F095F86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4" xfId="11222" xr:uid="{00000000-0005-0000-0000-000052000000}"/>
    <cellStyle name="20% - Cor2 10 4 2" xfId="28742" xr:uid="{05CB3C7F-EEE4-49AE-8C2A-40A89476784E}"/>
    <cellStyle name="20% - Cor2 10 5" xfId="31344" xr:uid="{945374A5-6090-4002-A1A9-2DA567E019AF}"/>
    <cellStyle name="20% - Cor2 10 6" xfId="20692" xr:uid="{AFD604AC-E097-4F19-8326-8E9DD0282BD6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3" xfId="13118" xr:uid="{00000000-0005-0000-0000-000053000000}"/>
    <cellStyle name="20% - Cor2 11 2 3 2" xfId="29931" xr:uid="{D920C464-7422-45EF-8840-F61639B6584C}"/>
    <cellStyle name="20% - Cor2 11 2 4" xfId="32523" xr:uid="{1BEAAA21-2ECC-4ED8-8C21-80AB596B4E63}"/>
    <cellStyle name="20% - Cor2 11 2 5" xfId="22591" xr:uid="{C9EA81CA-CAE3-4363-B5E6-0EE142D96F77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4" xfId="11223" xr:uid="{00000000-0005-0000-0000-000053000000}"/>
    <cellStyle name="20% - Cor2 11 4 2" xfId="28743" xr:uid="{E49A7174-5A94-4C9A-8C88-1C058BA7D49D}"/>
    <cellStyle name="20% - Cor2 11 5" xfId="31345" xr:uid="{0B1B3803-C04B-4490-96D7-348CDDF170AE}"/>
    <cellStyle name="20% - Cor2 11 6" xfId="20693" xr:uid="{A1F2581D-9F19-4C35-AC45-57A98F7B409B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3" xfId="13119" xr:uid="{00000000-0005-0000-0000-000054000000}"/>
    <cellStyle name="20% - Cor2 12 2 3 2" xfId="29932" xr:uid="{983EC620-44DB-4D62-9DB4-D55FD52038D1}"/>
    <cellStyle name="20% - Cor2 12 2 4" xfId="32524" xr:uid="{8DAB065B-CFA8-484F-8EAB-911FADC71FE7}"/>
    <cellStyle name="20% - Cor2 12 2 5" xfId="22592" xr:uid="{CCB5496B-2AC1-42B1-BD7D-6284AD42B875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4" xfId="11224" xr:uid="{00000000-0005-0000-0000-000054000000}"/>
    <cellStyle name="20% - Cor2 12 4 2" xfId="28744" xr:uid="{C4B05C42-BD25-4D8B-9114-60371DB98AB5}"/>
    <cellStyle name="20% - Cor2 12 5" xfId="31346" xr:uid="{8FD0ECE1-F289-43B1-A7B1-EE94642EEB8C}"/>
    <cellStyle name="20% - Cor2 12 6" xfId="20694" xr:uid="{B0B9915F-6E33-4583-8232-E8117754492B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3" xfId="13120" xr:uid="{00000000-0005-0000-0000-000055000000}"/>
    <cellStyle name="20% - Cor2 13 2 3 2" xfId="29933" xr:uid="{1C324CF2-50FF-4C12-AEEC-B00DE594EC5D}"/>
    <cellStyle name="20% - Cor2 13 2 4" xfId="32525" xr:uid="{4FF733AC-EF5F-4777-BC7A-8D385F6C5A49}"/>
    <cellStyle name="20% - Cor2 13 2 5" xfId="22593" xr:uid="{5E37F1DB-B724-43F0-8A07-B442B85964EC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4" xfId="11225" xr:uid="{00000000-0005-0000-0000-000055000000}"/>
    <cellStyle name="20% - Cor2 13 4 2" xfId="28745" xr:uid="{C0F26B89-D84E-42B5-B017-2056A273592C}"/>
    <cellStyle name="20% - Cor2 13 5" xfId="31347" xr:uid="{9A903A86-81CB-4A38-BE28-082AF2FA35CB}"/>
    <cellStyle name="20% - Cor2 13 6" xfId="20695" xr:uid="{92CC83F6-C5CF-48A1-A283-7BFB9532A286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3" xfId="13121" xr:uid="{00000000-0005-0000-0000-000056000000}"/>
    <cellStyle name="20% - Cor2 14 2 3 2" xfId="29934" xr:uid="{5DA6DAF1-626F-4642-882D-2B4C947C939A}"/>
    <cellStyle name="20% - Cor2 14 2 4" xfId="32526" xr:uid="{65B4BD84-64B5-464C-951A-DE1A10FA0DF7}"/>
    <cellStyle name="20% - Cor2 14 2 5" xfId="22594" xr:uid="{AC9D3D4D-B23F-40CE-9978-99A55A7A67D1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4" xfId="11226" xr:uid="{00000000-0005-0000-0000-000056000000}"/>
    <cellStyle name="20% - Cor2 14 4 2" xfId="28746" xr:uid="{6185B3CA-FDE0-4A7B-AAB7-8B9BCBE61BC3}"/>
    <cellStyle name="20% - Cor2 14 5" xfId="31348" xr:uid="{2FB60EBA-0CED-4323-8BBB-AF1CCADC937F}"/>
    <cellStyle name="20% - Cor2 14 6" xfId="20696" xr:uid="{46E7665F-FD65-466E-8FA3-7BA77ABD297F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3" xfId="13122" xr:uid="{00000000-0005-0000-0000-000057000000}"/>
    <cellStyle name="20% - Cor2 15 2 3 2" xfId="29935" xr:uid="{A82EE0B8-41EF-4713-B670-E55FBC6DA4A4}"/>
    <cellStyle name="20% - Cor2 15 2 4" xfId="32527" xr:uid="{106F3C25-DF07-485D-AF75-7D0B9ECEE77D}"/>
    <cellStyle name="20% - Cor2 15 2 5" xfId="22595" xr:uid="{3F790A45-5A5B-4849-8DCB-DB219CB6A700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4" xfId="11227" xr:uid="{00000000-0005-0000-0000-000057000000}"/>
    <cellStyle name="20% - Cor2 15 4 2" xfId="28747" xr:uid="{54C94713-846C-4170-B83F-41C24317BD6C}"/>
    <cellStyle name="20% - Cor2 15 5" xfId="31349" xr:uid="{FCCE5163-348A-4031-BDB1-168676334582}"/>
    <cellStyle name="20% - Cor2 15 6" xfId="20697" xr:uid="{F6E416E8-A775-43FE-A92F-D5B3261C9696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3" xfId="13123" xr:uid="{00000000-0005-0000-0000-000058000000}"/>
    <cellStyle name="20% - Cor2 16 2 3 2" xfId="29936" xr:uid="{F4CB5766-5ADA-4D27-A7C8-954E3849C52B}"/>
    <cellStyle name="20% - Cor2 16 2 4" xfId="32528" xr:uid="{FA6EC6A5-7BE7-4A30-BC90-67E32CC39BE8}"/>
    <cellStyle name="20% - Cor2 16 2 5" xfId="22596" xr:uid="{0846C5BB-F89D-4CFB-9226-1CBF10321F7F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4" xfId="11228" xr:uid="{00000000-0005-0000-0000-000058000000}"/>
    <cellStyle name="20% - Cor2 16 4 2" xfId="28748" xr:uid="{E722F4FA-6B29-40F5-8926-48572C6E982D}"/>
    <cellStyle name="20% - Cor2 16 5" xfId="31350" xr:uid="{0D6E5817-0318-4F9E-93E4-7840E88F6559}"/>
    <cellStyle name="20% - Cor2 16 6" xfId="20698" xr:uid="{BBC5B9C5-2F0D-4BE8-957C-8A12136AF9A6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3" xfId="13124" xr:uid="{00000000-0005-0000-0000-000059000000}"/>
    <cellStyle name="20% - Cor2 17 2 3 2" xfId="29937" xr:uid="{E80AF0A5-D061-473C-AD23-B5ADD03A7DF3}"/>
    <cellStyle name="20% - Cor2 17 2 4" xfId="32529" xr:uid="{601CB7A8-55ED-44C7-906F-D81ACDEEFCA7}"/>
    <cellStyle name="20% - Cor2 17 2 5" xfId="22597" xr:uid="{88CB3CF5-2045-4066-B038-F20457186F43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4" xfId="11229" xr:uid="{00000000-0005-0000-0000-000059000000}"/>
    <cellStyle name="20% - Cor2 17 4 2" xfId="28749" xr:uid="{6E58E8FB-4023-4F6A-A8EA-C63109D98A9B}"/>
    <cellStyle name="20% - Cor2 17 5" xfId="31351" xr:uid="{9821CA3A-ADE5-40C2-9512-535B93184697}"/>
    <cellStyle name="20% - Cor2 17 6" xfId="20699" xr:uid="{D5C95160-595C-4485-85FC-0898DC7F4F34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3" xfId="13125" xr:uid="{00000000-0005-0000-0000-00005A000000}"/>
    <cellStyle name="20% - Cor2 18 2 3 2" xfId="29938" xr:uid="{505D6493-232B-4445-88EB-C00ED99018EB}"/>
    <cellStyle name="20% - Cor2 18 2 4" xfId="32530" xr:uid="{D120569B-40DE-44D0-B151-6C2525401E6C}"/>
    <cellStyle name="20% - Cor2 18 2 5" xfId="22598" xr:uid="{0483273A-F45A-48E7-9C43-8AF52307F831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4" xfId="11230" xr:uid="{00000000-0005-0000-0000-00005A000000}"/>
    <cellStyle name="20% - Cor2 18 4 2" xfId="28750" xr:uid="{38EAB670-A722-45C5-A3EB-4D2A413B190D}"/>
    <cellStyle name="20% - Cor2 18 5" xfId="31352" xr:uid="{80E43DE2-6144-407D-9613-388881669389}"/>
    <cellStyle name="20% - Cor2 18 6" xfId="20700" xr:uid="{A59E950A-DEE3-4A3D-8F78-340F9BB4E20F}"/>
    <cellStyle name="20% - Cor2 19" xfId="2199" xr:uid="{00000000-0005-0000-0000-00005B000000}"/>
    <cellStyle name="20% - Cor2 2" xfId="132" xr:uid="{00000000-0005-0000-0000-000035000000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3" xfId="13127" xr:uid="{00000000-0005-0000-0000-00005D000000}"/>
    <cellStyle name="20% - Cor2 2 2 2 2 4" xfId="22600" xr:uid="{0C74B45A-43CE-4B7C-9831-727BEB29C4A7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4" xfId="11232" xr:uid="{00000000-0005-0000-0000-00005D000000}"/>
    <cellStyle name="20% - Cor2 2 2 2 4 2" xfId="28752" xr:uid="{7E44305F-AA67-4257-812C-C11D03208896}"/>
    <cellStyle name="20% - Cor2 2 2 2 5" xfId="31354" xr:uid="{7C7AC74B-30B6-44AD-92CA-DDF977C9D841}"/>
    <cellStyle name="20% - Cor2 2 2 2 6" xfId="20702" xr:uid="{2471826E-027C-431D-9C3F-92944A21CFC0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3" xfId="10974" xr:uid="{00000000-0005-0000-0000-000012000000}"/>
    <cellStyle name="20% - Cor2 2 2 3 3 2" xfId="29940" xr:uid="{3891CFF0-97C5-4C25-B63F-32552FB39011}"/>
    <cellStyle name="20% - Cor2 2 2 3 4" xfId="32532" xr:uid="{F6EEDFE9-8696-40AA-8CDB-D782FBE24ADA}"/>
    <cellStyle name="20% - Cor2 2 2 3 5" xfId="20384" xr:uid="{64B15C53-D99C-4A71-936A-116CC30CB26F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3" xfId="12888" xr:uid="{00000000-0005-0000-0000-000012000000}"/>
    <cellStyle name="20% - Cor2 2 2 4 4" xfId="22360" xr:uid="{52502233-C06C-4B90-B539-5E029AE6401C}"/>
    <cellStyle name="20% - Cor2 2 2 5" xfId="28441" xr:uid="{D2A201FA-C0A5-4A28-91A0-00FB27CF6232}"/>
    <cellStyle name="20% - Cor2 2 2 6" xfId="31134" xr:uid="{C78EBBEE-865E-4FB3-A3BB-E349B09F1A8A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3" xfId="13126" xr:uid="{00000000-0005-0000-0000-00005C000000}"/>
    <cellStyle name="20% - Cor2 2 3 2 4" xfId="22599" xr:uid="{20B15D48-D06E-46BD-8CD3-367BBBA65A10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4" xfId="11231" xr:uid="{00000000-0005-0000-0000-00005C000000}"/>
    <cellStyle name="20% - Cor2 2 3 4 2" xfId="28751" xr:uid="{F8C95603-4BCD-4A2F-BAAB-C7EE462F9919}"/>
    <cellStyle name="20% - Cor2 2 3 5" xfId="31353" xr:uid="{6001E82F-D565-4D3C-B576-7238254A3B5E}"/>
    <cellStyle name="20% - Cor2 2 3 6" xfId="20701" xr:uid="{91B74571-A7FD-4C07-B3FD-68DBC46D34AD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3" xfId="10892" xr:uid="{00000000-0005-0000-0000-000011000000}"/>
    <cellStyle name="20% - Cor2 2 4 3 2" xfId="29939" xr:uid="{4A76CAFB-25F7-4D89-AD28-4D361E837954}"/>
    <cellStyle name="20% - Cor2 2 4 4" xfId="32531" xr:uid="{F72C7197-6598-44C8-AFB6-E886567DAFD2}"/>
    <cellStyle name="20% - Cor2 2 4 5" xfId="20306" xr:uid="{730339DA-5F18-4E85-9CD1-9A1C17BC093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3" xfId="12809" xr:uid="{00000000-0005-0000-0000-000011000000}"/>
    <cellStyle name="20% - Cor2 2 5 4" xfId="22281" xr:uid="{3E2D0190-AFAE-4EC4-ABE4-506734DB9BAA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7" xfId="10206" xr:uid="{00000000-0005-0000-0000-000035000000}"/>
    <cellStyle name="20% - Cor2 2 7 2" xfId="28363" xr:uid="{B955159B-0975-4CAF-9364-E2207E500604}"/>
    <cellStyle name="20% - Cor2 2 8" xfId="31056" xr:uid="{B1F10C37-E3AB-4FC4-9111-29C6B548347C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3" xfId="13128" xr:uid="{00000000-0005-0000-0000-00005E000000}"/>
    <cellStyle name="20% - Cor2 20 2 3 2" xfId="29941" xr:uid="{01180F72-DD84-4BC3-9261-A27C6F751C98}"/>
    <cellStyle name="20% - Cor2 20 2 4" xfId="32533" xr:uid="{0734201B-D3F3-4696-B9DB-5E986AAA06A5}"/>
    <cellStyle name="20% - Cor2 20 2 5" xfId="22601" xr:uid="{E8D1FCE4-20C9-4FEC-B3A3-0C31564277FE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4" xfId="11233" xr:uid="{00000000-0005-0000-0000-00005E000000}"/>
    <cellStyle name="20% - Cor2 20 4 2" xfId="28753" xr:uid="{2A64D149-47CA-488D-BAB0-F23B64C5E5A9}"/>
    <cellStyle name="20% - Cor2 20 5" xfId="31355" xr:uid="{F2A6DFDB-BC86-4BD4-87D4-2F980177863A}"/>
    <cellStyle name="20% - Cor2 20 6" xfId="20703" xr:uid="{AEFA60E8-DEEE-48EE-B829-9EB40ACE5588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3" xfId="13129" xr:uid="{00000000-0005-0000-0000-00005F000000}"/>
    <cellStyle name="20% - Cor2 21 2 3 2" xfId="29942" xr:uid="{ECDBD35B-B02D-491B-9D79-90F5A8BA8669}"/>
    <cellStyle name="20% - Cor2 21 2 4" xfId="32534" xr:uid="{C101235C-02B3-43A0-B696-712D08127E97}"/>
    <cellStyle name="20% - Cor2 21 2 5" xfId="22602" xr:uid="{D98B8D43-4BDE-4407-A619-D8E8A1286222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4" xfId="11234" xr:uid="{00000000-0005-0000-0000-00005F000000}"/>
    <cellStyle name="20% - Cor2 21 4 2" xfId="28754" xr:uid="{11FF8F22-A4C7-42CA-86CE-C9BF53E6BDD7}"/>
    <cellStyle name="20% - Cor2 21 5" xfId="31356" xr:uid="{E93595E5-E8B4-4F09-9D37-F03D03372A3C}"/>
    <cellStyle name="20% - Cor2 21 6" xfId="20704" xr:uid="{553985FD-A50E-456A-B30C-30F3AD63AFDF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3" xfId="13130" xr:uid="{00000000-0005-0000-0000-000060000000}"/>
    <cellStyle name="20% - Cor2 22 2 3 2" xfId="29943" xr:uid="{9CEEA944-D695-4AAE-93FD-CF949F2F7A5D}"/>
    <cellStyle name="20% - Cor2 22 2 4" xfId="32535" xr:uid="{3E71B0A4-D958-4807-969C-E2873706C4F8}"/>
    <cellStyle name="20% - Cor2 22 2 5" xfId="22603" xr:uid="{9B8DF08A-E7A0-4B36-AE2E-A168D797BD31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4" xfId="11235" xr:uid="{00000000-0005-0000-0000-000060000000}"/>
    <cellStyle name="20% - Cor2 22 4 2" xfId="28755" xr:uid="{0F3AAF51-E5E9-4493-8E07-1123F64F6904}"/>
    <cellStyle name="20% - Cor2 22 5" xfId="31357" xr:uid="{CD1B9484-945A-4617-8F17-DF0362B86962}"/>
    <cellStyle name="20% - Cor2 22 6" xfId="20705" xr:uid="{79C71917-03BB-4874-89F8-9DB1C3ECE5F1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3" xfId="13131" xr:uid="{00000000-0005-0000-0000-000061000000}"/>
    <cellStyle name="20% - Cor2 23 2 3 2" xfId="29944" xr:uid="{393CB8F1-265F-4DBC-8A24-3DFE1CA4C25F}"/>
    <cellStyle name="20% - Cor2 23 2 4" xfId="32536" xr:uid="{C6512A66-C3C9-4F7B-80B6-2DA41FEE90C9}"/>
    <cellStyle name="20% - Cor2 23 2 5" xfId="22604" xr:uid="{694D8F49-D5CE-49D0-8DE7-C5096FDC14D9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4" xfId="11236" xr:uid="{00000000-0005-0000-0000-000061000000}"/>
    <cellStyle name="20% - Cor2 23 4 2" xfId="28756" xr:uid="{EFE0AE28-E4D5-4EEA-B017-8727BFBD3F59}"/>
    <cellStyle name="20% - Cor2 23 5" xfId="31358" xr:uid="{75CE08B1-0B29-425F-B424-DFB7EB2752FB}"/>
    <cellStyle name="20% - Cor2 23 6" xfId="20706" xr:uid="{E1211345-13DC-4580-9FE4-E2B8742BC3D6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3" xfId="13132" xr:uid="{00000000-0005-0000-0000-000062000000}"/>
    <cellStyle name="20% - Cor2 24 2 3 2" xfId="29945" xr:uid="{8A2AF725-2899-491F-AEC0-C79B34B570E8}"/>
    <cellStyle name="20% - Cor2 24 2 4" xfId="32537" xr:uid="{CE951953-D53E-4278-B245-55DF414A928C}"/>
    <cellStyle name="20% - Cor2 24 2 5" xfId="22605" xr:uid="{8A611E14-68BE-4421-B77C-A951487B85C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4" xfId="11237" xr:uid="{00000000-0005-0000-0000-000062000000}"/>
    <cellStyle name="20% - Cor2 24 4 2" xfId="28757" xr:uid="{82061325-3A77-49D1-9F63-93C2F0EABE13}"/>
    <cellStyle name="20% - Cor2 24 5" xfId="31359" xr:uid="{FD067FFB-BE5D-4C80-AFB4-BB13CE1FA393}"/>
    <cellStyle name="20% - Cor2 24 6" xfId="20707" xr:uid="{AC0A4D1F-3DD3-4088-870A-EA16D3E536D5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3" xfId="13133" xr:uid="{00000000-0005-0000-0000-000063000000}"/>
    <cellStyle name="20% - Cor2 25 2 3 2" xfId="29946" xr:uid="{B8B3E205-8CDD-4C3E-8C8F-0FFA05971FD5}"/>
    <cellStyle name="20% - Cor2 25 2 4" xfId="32538" xr:uid="{C979CF83-7A7A-45C0-9684-F457E7D45FC5}"/>
    <cellStyle name="20% - Cor2 25 2 5" xfId="22606" xr:uid="{49D96288-E5E7-4E43-9941-8319317279AB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4" xfId="11238" xr:uid="{00000000-0005-0000-0000-000063000000}"/>
    <cellStyle name="20% - Cor2 25 4 2" xfId="28758" xr:uid="{F495605B-A074-442F-B86C-C484CE1AA97A}"/>
    <cellStyle name="20% - Cor2 25 5" xfId="31360" xr:uid="{AECD835A-1E0E-4F91-B876-AF4516F2624A}"/>
    <cellStyle name="20% - Cor2 25 6" xfId="20708" xr:uid="{0EC7E302-6FFF-40DF-9826-90BCD6C57A91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3" xfId="13134" xr:uid="{00000000-0005-0000-0000-000064000000}"/>
    <cellStyle name="20% - Cor2 26 2 3 2" xfId="29947" xr:uid="{C97A0533-90F6-4900-97CD-E7A9E795A0D7}"/>
    <cellStyle name="20% - Cor2 26 2 4" xfId="32539" xr:uid="{BCED60CA-33A1-47B3-9DF2-9759E267C4C8}"/>
    <cellStyle name="20% - Cor2 26 2 5" xfId="22607" xr:uid="{2B58914A-F4BA-4FC4-8D16-190B349C4A8C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4" xfId="11239" xr:uid="{00000000-0005-0000-0000-000064000000}"/>
    <cellStyle name="20% - Cor2 26 4 2" xfId="28759" xr:uid="{3731EAE6-1F2F-4A64-880C-921CD7429486}"/>
    <cellStyle name="20% - Cor2 26 5" xfId="31361" xr:uid="{273D5979-CA0E-4488-AF11-29A6637579AB}"/>
    <cellStyle name="20% - Cor2 26 6" xfId="20709" xr:uid="{2CEA9E45-6E03-4E80-94B1-A4960E34E2FE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3" xfId="13135" xr:uid="{00000000-0005-0000-0000-000065000000}"/>
    <cellStyle name="20% - Cor2 27 2 3 2" xfId="29948" xr:uid="{F2EB297C-938F-4E56-B15B-1D10B26E8C96}"/>
    <cellStyle name="20% - Cor2 27 2 4" xfId="32540" xr:uid="{97E9215D-2D5C-4398-8C98-539E7AEA0EFE}"/>
    <cellStyle name="20% - Cor2 27 2 5" xfId="22608" xr:uid="{ACF8CF60-030F-49F6-B91B-97E91E74C609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4" xfId="11240" xr:uid="{00000000-0005-0000-0000-000065000000}"/>
    <cellStyle name="20% - Cor2 27 4 2" xfId="28760" xr:uid="{E5C1AE4E-5CD0-4A47-B53D-9F0006DFED03}"/>
    <cellStyle name="20% - Cor2 27 5" xfId="31362" xr:uid="{42BEE76E-110B-4A52-82AC-6008E59ACC7C}"/>
    <cellStyle name="20% - Cor2 27 6" xfId="20710" xr:uid="{5D118DEA-C687-495C-BAB1-DEEFD6937222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3" xfId="13136" xr:uid="{00000000-0005-0000-0000-000066000000}"/>
    <cellStyle name="20% - Cor2 28 2 3 2" xfId="29949" xr:uid="{219599BD-DC50-47DE-90AB-B749FF422F0C}"/>
    <cellStyle name="20% - Cor2 28 2 4" xfId="32541" xr:uid="{B1771DAD-B216-40AE-9230-87502AE755F6}"/>
    <cellStyle name="20% - Cor2 28 2 5" xfId="22609" xr:uid="{89D1E737-A458-47A9-98A9-8A845D66464A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4" xfId="11241" xr:uid="{00000000-0005-0000-0000-000066000000}"/>
    <cellStyle name="20% - Cor2 28 4 2" xfId="28761" xr:uid="{F6EEABDD-CB1E-44A3-BFBC-4A22AD281017}"/>
    <cellStyle name="20% - Cor2 28 5" xfId="31363" xr:uid="{AE9A5CC9-3B43-4616-A971-06EF9D7E6284}"/>
    <cellStyle name="20% - Cor2 28 6" xfId="20711" xr:uid="{42CE1AFC-BA07-499A-AC0C-058C12CDF070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3" xfId="13137" xr:uid="{00000000-0005-0000-0000-000067000000}"/>
    <cellStyle name="20% - Cor2 29 2 3 2" xfId="29950" xr:uid="{FEAD6D39-9F15-417A-BF0B-5456470F9A2D}"/>
    <cellStyle name="20% - Cor2 29 2 4" xfId="32542" xr:uid="{CAE68A6B-128C-4C73-95FB-2B0AFD869C0F}"/>
    <cellStyle name="20% - Cor2 29 2 5" xfId="22610" xr:uid="{B976D7B7-6A2A-4339-AD4D-FD7BB0F0B594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4" xfId="11242" xr:uid="{00000000-0005-0000-0000-000067000000}"/>
    <cellStyle name="20% - Cor2 29 4 2" xfId="28762" xr:uid="{2A860B3D-A944-4AF5-A2C4-46715E4A0E6E}"/>
    <cellStyle name="20% - Cor2 29 5" xfId="31364" xr:uid="{2A7CF45C-9260-4AEC-8A4E-D98D1B16B675}"/>
    <cellStyle name="20% - Cor2 29 6" xfId="20712" xr:uid="{B94A3E18-BA47-4A06-93E7-4D1DEE3C169B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3" xfId="13139" xr:uid="{00000000-0005-0000-0000-000069000000}"/>
    <cellStyle name="20% - Cor2 3 2 2 3 2" xfId="29952" xr:uid="{EFA0CFD0-8FF2-4995-93DB-E819D47970FB}"/>
    <cellStyle name="20% - Cor2 3 2 2 4" xfId="32544" xr:uid="{C2532ACE-2C83-4E56-AEC2-FD54273D6D3A}"/>
    <cellStyle name="20% - Cor2 3 2 2 5" xfId="22612" xr:uid="{FC052851-2C93-418A-978D-2C610E79C1F9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4" xfId="11244" xr:uid="{00000000-0005-0000-0000-000069000000}"/>
    <cellStyle name="20% - Cor2 3 2 4 2" xfId="28764" xr:uid="{B2D2AD04-8FFE-4B41-91F7-0BFD9564E6A7}"/>
    <cellStyle name="20% - Cor2 3 2 5" xfId="31366" xr:uid="{9BAF1260-24EA-4948-93BE-A40147A352EB}"/>
    <cellStyle name="20% - Cor2 3 2 6" xfId="20714" xr:uid="{332B4F86-43E7-462A-A609-C219961D60BA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3" xfId="13138" xr:uid="{00000000-0005-0000-0000-000068000000}"/>
    <cellStyle name="20% - Cor2 3 3 2 4" xfId="22611" xr:uid="{0937BB09-5D76-417E-9A1A-2360B60C2B76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4" xfId="11243" xr:uid="{00000000-0005-0000-0000-000068000000}"/>
    <cellStyle name="20% - Cor2 3 3 4 2" xfId="28763" xr:uid="{9F59451E-C8C9-4603-A977-7F8D9E4FB041}"/>
    <cellStyle name="20% - Cor2 3 3 5" xfId="31365" xr:uid="{2723E1E6-E09E-4ADC-A260-2BEEDC0799BE}"/>
    <cellStyle name="20% - Cor2 3 3 6" xfId="20713" xr:uid="{E220AF9E-5CB6-4B75-90B3-83D093F772D2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3" xfId="10946" xr:uid="{00000000-0005-0000-0000-000013000000}"/>
    <cellStyle name="20% - Cor2 3 4 3 2" xfId="29951" xr:uid="{A350989D-3C85-48ED-A80C-B2EEDCD81CC8}"/>
    <cellStyle name="20% - Cor2 3 4 4" xfId="32543" xr:uid="{93F127F1-15FD-497D-BD66-34C92EA7A947}"/>
    <cellStyle name="20% - Cor2 3 4 5" xfId="20356" xr:uid="{EDB7C71F-E14D-416F-9857-6E521682DD07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3" xfId="12860" xr:uid="{00000000-0005-0000-0000-000013000000}"/>
    <cellStyle name="20% - Cor2 3 5 4" xfId="22332" xr:uid="{35894BBD-21B7-4D49-8CCA-9C31D6C7DFA6}"/>
    <cellStyle name="20% - Cor2 3 6" xfId="28413" xr:uid="{70087BFE-2189-433B-8291-AF976586AAE2}"/>
    <cellStyle name="20% - Cor2 3 7" xfId="31106" xr:uid="{76D0CDEF-DB88-424B-83A5-D6607442A054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3" xfId="13140" xr:uid="{00000000-0005-0000-0000-00006A000000}"/>
    <cellStyle name="20% - Cor2 30 2 3 2" xfId="29953" xr:uid="{5F753B81-517E-4E64-9BCE-FAFFA8BED0BF}"/>
    <cellStyle name="20% - Cor2 30 2 4" xfId="32545" xr:uid="{EC6A81E1-BFB7-4DC2-9452-0D96F43955D7}"/>
    <cellStyle name="20% - Cor2 30 2 5" xfId="22613" xr:uid="{6705073F-B447-4C41-AF5E-6CD54C2AA828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4" xfId="11245" xr:uid="{00000000-0005-0000-0000-00006A000000}"/>
    <cellStyle name="20% - Cor2 30 4 2" xfId="28765" xr:uid="{F49081FB-9547-4E51-AA41-8F13367E19FB}"/>
    <cellStyle name="20% - Cor2 30 5" xfId="31367" xr:uid="{EA0207B1-CF9A-458A-B287-DF45F642F04E}"/>
    <cellStyle name="20% - Cor2 30 6" xfId="20715" xr:uid="{06A2C529-B064-41F4-A73B-903FE69F9F7B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3" xfId="13141" xr:uid="{00000000-0005-0000-0000-00006B000000}"/>
    <cellStyle name="20% - Cor2 31 2 3 2" xfId="29954" xr:uid="{0BD7FA98-7237-4854-AAE3-1463340ED7F6}"/>
    <cellStyle name="20% - Cor2 31 2 4" xfId="32546" xr:uid="{A6F031A7-6BC0-43C1-852C-DC28B8BAB30E}"/>
    <cellStyle name="20% - Cor2 31 2 5" xfId="22614" xr:uid="{7B323DBE-F0AA-4B59-9E3E-9722AEA1A5A2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4" xfId="11246" xr:uid="{00000000-0005-0000-0000-00006B000000}"/>
    <cellStyle name="20% - Cor2 31 4 2" xfId="28766" xr:uid="{D7F31371-7DA6-41EC-82F5-B8910C844415}"/>
    <cellStyle name="20% - Cor2 31 5" xfId="31368" xr:uid="{A72D919C-1AC6-4DA0-8DCA-B492200B91FA}"/>
    <cellStyle name="20% - Cor2 31 6" xfId="20716" xr:uid="{EB94247C-9E2C-442E-9D1B-19D19A5735FD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3" xfId="13142" xr:uid="{00000000-0005-0000-0000-00006C000000}"/>
    <cellStyle name="20% - Cor2 32 2 3 2" xfId="29955" xr:uid="{7026B6EF-0B6E-4A9D-85C1-2AE86F8995C6}"/>
    <cellStyle name="20% - Cor2 32 2 4" xfId="32547" xr:uid="{23672843-51B5-4EAF-A1B5-B4B8F4AD5105}"/>
    <cellStyle name="20% - Cor2 32 2 5" xfId="22615" xr:uid="{9EAE8D3E-1490-4A37-9C4B-2CE2FAD155B6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4" xfId="11247" xr:uid="{00000000-0005-0000-0000-00006C000000}"/>
    <cellStyle name="20% - Cor2 32 4 2" xfId="28767" xr:uid="{84656E36-BDC3-4834-A389-56F0B9FE7F2C}"/>
    <cellStyle name="20% - Cor2 32 5" xfId="31369" xr:uid="{A4B45096-9B92-4B57-B1AB-33D7F1EA0F63}"/>
    <cellStyle name="20% - Cor2 32 6" xfId="20717" xr:uid="{C51A76E3-4359-4380-9F5A-6F824888DCD6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3" xfId="13143" xr:uid="{00000000-0005-0000-0000-00006D000000}"/>
    <cellStyle name="20% - Cor2 33 2 3 2" xfId="29956" xr:uid="{F4E1C21F-EC52-4EFF-BB8A-34C1D8A36CB3}"/>
    <cellStyle name="20% - Cor2 33 2 4" xfId="32548" xr:uid="{C5601CF0-8AA5-4E85-9C9A-1193B5C1C466}"/>
    <cellStyle name="20% - Cor2 33 2 5" xfId="22616" xr:uid="{907AD347-8E3B-4905-B337-8432626EEF6F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4" xfId="11248" xr:uid="{00000000-0005-0000-0000-00006D000000}"/>
    <cellStyle name="20% - Cor2 33 4 2" xfId="28768" xr:uid="{F9E46543-A9AE-41EF-AD7D-239A34CC6405}"/>
    <cellStyle name="20% - Cor2 33 5" xfId="31370" xr:uid="{3B90C275-EE64-44A8-9828-8B3FDC612BAC}"/>
    <cellStyle name="20% - Cor2 33 6" xfId="20718" xr:uid="{1219E405-5E87-44BF-9902-7D940662042E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3" xfId="13144" xr:uid="{00000000-0005-0000-0000-00006E000000}"/>
    <cellStyle name="20% - Cor2 34 2 3 2" xfId="29957" xr:uid="{F0F5BA0B-6DDF-4339-B4CC-8067BBEB2D04}"/>
    <cellStyle name="20% - Cor2 34 2 4" xfId="32549" xr:uid="{5D7CCC8F-3CB9-4D23-BFCA-20CB67DEC7F8}"/>
    <cellStyle name="20% - Cor2 34 2 5" xfId="22617" xr:uid="{CDB9D2F5-E84B-472B-9D14-FA059C219260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4" xfId="11249" xr:uid="{00000000-0005-0000-0000-00006E000000}"/>
    <cellStyle name="20% - Cor2 34 4 2" xfId="28769" xr:uid="{1915F907-158E-4B94-A9D2-3BD2A26EB62F}"/>
    <cellStyle name="20% - Cor2 34 5" xfId="31371" xr:uid="{7074639F-9381-46CB-8D58-773647E56D83}"/>
    <cellStyle name="20% - Cor2 34 6" xfId="20719" xr:uid="{6CFDB374-93BA-45FB-BEC6-8FCEE4FDC2DF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3" xfId="13145" xr:uid="{00000000-0005-0000-0000-00006F000000}"/>
    <cellStyle name="20% - Cor2 35 2 3 2" xfId="29958" xr:uid="{E2936983-90AB-4FE9-B688-25FC4D1466C6}"/>
    <cellStyle name="20% - Cor2 35 2 4" xfId="32550" xr:uid="{D5F1EF78-BEF2-4472-A79D-8A48346D7DF2}"/>
    <cellStyle name="20% - Cor2 35 2 5" xfId="22618" xr:uid="{33D6D911-93B3-4664-8DFC-D3494C7CDC4D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4" xfId="11250" xr:uid="{00000000-0005-0000-0000-00006F000000}"/>
    <cellStyle name="20% - Cor2 35 4 2" xfId="28770" xr:uid="{EC049C5E-34EF-495F-BA6C-20929D149725}"/>
    <cellStyle name="20% - Cor2 35 5" xfId="31372" xr:uid="{B916D55B-816A-4A52-A02C-D731C5AD71CF}"/>
    <cellStyle name="20% - Cor2 35 6" xfId="20720" xr:uid="{6A8AD9C7-B304-45B3-8607-1D1B8F9C275B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3" xfId="13146" xr:uid="{00000000-0005-0000-0000-000070000000}"/>
    <cellStyle name="20% - Cor2 36 2 3 2" xfId="29959" xr:uid="{B3E965A4-7AAF-4B1F-9E3E-AA19DD32507A}"/>
    <cellStyle name="20% - Cor2 36 2 4" xfId="32551" xr:uid="{F5199902-D892-4CBD-9369-910328594E92}"/>
    <cellStyle name="20% - Cor2 36 2 5" xfId="22619" xr:uid="{FFA40DD8-96F3-4347-9799-78FD2F37DD09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4" xfId="11251" xr:uid="{00000000-0005-0000-0000-000070000000}"/>
    <cellStyle name="20% - Cor2 36 4 2" xfId="28771" xr:uid="{0F631A6F-2FD9-45DC-BC4C-428A5DC6C6BA}"/>
    <cellStyle name="20% - Cor2 36 5" xfId="31373" xr:uid="{B134C80F-5FA2-4EB2-914F-0845B4016B04}"/>
    <cellStyle name="20% - Cor2 36 6" xfId="20721" xr:uid="{03BABF5C-D3C5-4FE9-B519-4795EE0C8F3B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3" xfId="13147" xr:uid="{00000000-0005-0000-0000-000071000000}"/>
    <cellStyle name="20% - Cor2 37 2 3 2" xfId="29960" xr:uid="{B5C8BFF9-37E1-40CE-9D14-A4A132380ACE}"/>
    <cellStyle name="20% - Cor2 37 2 4" xfId="32552" xr:uid="{0D818D41-2EB8-4825-A886-12477239D374}"/>
    <cellStyle name="20% - Cor2 37 2 5" xfId="22620" xr:uid="{C3C107A0-9E3D-4C93-BE77-629E275A3F0C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4" xfId="11252" xr:uid="{00000000-0005-0000-0000-000071000000}"/>
    <cellStyle name="20% - Cor2 37 4 2" xfId="28772" xr:uid="{EE72A886-EC6F-43F9-9387-84A39D3F4388}"/>
    <cellStyle name="20% - Cor2 37 5" xfId="31374" xr:uid="{10E870FA-6993-47D0-89F6-3467D96FA4A6}"/>
    <cellStyle name="20% - Cor2 37 6" xfId="20722" xr:uid="{0FBB2D19-2ACC-48F2-A0BC-438A31FA66E8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3" xfId="13148" xr:uid="{00000000-0005-0000-0000-000072000000}"/>
    <cellStyle name="20% - Cor2 38 2 3 2" xfId="29961" xr:uid="{F5F5DEDA-3088-47DC-99B0-34B5A924B41A}"/>
    <cellStyle name="20% - Cor2 38 2 4" xfId="32553" xr:uid="{DBFEDE8F-DFB1-4B1C-83CC-1DE4D6E1EE63}"/>
    <cellStyle name="20% - Cor2 38 2 5" xfId="22621" xr:uid="{2A9605B3-52E8-4443-807F-B642CABAF6CA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4" xfId="11253" xr:uid="{00000000-0005-0000-0000-000072000000}"/>
    <cellStyle name="20% - Cor2 38 4 2" xfId="28773" xr:uid="{9FD944C1-41C6-4625-8E43-54B055C59183}"/>
    <cellStyle name="20% - Cor2 38 5" xfId="31375" xr:uid="{43D2C8AA-F268-4C07-B0FF-C7F809F30DC6}"/>
    <cellStyle name="20% - Cor2 38 6" xfId="20723" xr:uid="{D1DCC285-59EA-4569-8CEF-CDEB895E02B2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3" xfId="13149" xr:uid="{00000000-0005-0000-0000-000073000000}"/>
    <cellStyle name="20% - Cor2 39 2 3 2" xfId="29962" xr:uid="{2EF39D97-6B01-498B-BF31-24D0BDB59B8B}"/>
    <cellStyle name="20% - Cor2 39 2 4" xfId="32554" xr:uid="{C5853330-5F92-4C0F-B609-28B2CE872EB4}"/>
    <cellStyle name="20% - Cor2 39 2 5" xfId="22622" xr:uid="{E31ED1D0-10D0-488A-A9CA-DE33B9B8D09B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4" xfId="11254" xr:uid="{00000000-0005-0000-0000-000073000000}"/>
    <cellStyle name="20% - Cor2 39 4 2" xfId="28774" xr:uid="{D8A61130-88E3-40C6-9942-972796A9CD33}"/>
    <cellStyle name="20% - Cor2 39 5" xfId="31376" xr:uid="{CC7C3A72-5DBF-4A55-A257-DB0629FCB346}"/>
    <cellStyle name="20% - Cor2 39 6" xfId="20724" xr:uid="{1E3572D8-10A7-4408-8663-497FBEB30F3D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3" xfId="13151" xr:uid="{00000000-0005-0000-0000-000075000000}"/>
    <cellStyle name="20% - Cor2 4 2 2 3 2" xfId="29964" xr:uid="{E2722CEC-CFC3-4BF3-961B-04CD91098695}"/>
    <cellStyle name="20% - Cor2 4 2 2 4" xfId="32556" xr:uid="{E27B540A-ED7E-43A6-B0F0-55A86B84FF05}"/>
    <cellStyle name="20% - Cor2 4 2 2 5" xfId="22624" xr:uid="{5A890765-D11B-40ED-A4A5-0E389548D77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4" xfId="11256" xr:uid="{00000000-0005-0000-0000-000075000000}"/>
    <cellStyle name="20% - Cor2 4 2 4 2" xfId="28776" xr:uid="{98D649ED-EAD1-4CCD-9B75-D02A6CE1B899}"/>
    <cellStyle name="20% - Cor2 4 2 5" xfId="31378" xr:uid="{B18BCAD7-6D74-4DC1-8858-E9A2D6C916BD}"/>
    <cellStyle name="20% - Cor2 4 2 6" xfId="20726" xr:uid="{E5D62A0F-88A2-442B-88C9-346CE5621058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3" xfId="13150" xr:uid="{00000000-0005-0000-0000-000074000000}"/>
    <cellStyle name="20% - Cor2 4 3 2 4" xfId="22623" xr:uid="{9D395E8A-A760-421E-B151-3D87347EDFC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4" xfId="11255" xr:uid="{00000000-0005-0000-0000-000074000000}"/>
    <cellStyle name="20% - Cor2 4 3 4 2" xfId="28775" xr:uid="{149C1280-80AE-4D82-AD36-97BADCC779F6}"/>
    <cellStyle name="20% - Cor2 4 3 5" xfId="31377" xr:uid="{EE482291-516F-463F-A7D4-039D1BD64548}"/>
    <cellStyle name="20% - Cor2 4 3 6" xfId="20725" xr:uid="{002692A3-90A2-44C9-8BDD-955F5F573191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3" xfId="11083" xr:uid="{00000000-0005-0000-0000-000026020000}"/>
    <cellStyle name="20% - Cor2 4 4 3 2" xfId="29963" xr:uid="{5295CFD4-D9D8-45BA-ADD9-3A4535A7B715}"/>
    <cellStyle name="20% - Cor2 4 4 4" xfId="32555" xr:uid="{88977ACC-C1B6-41DD-AFC2-2AAD68F81D4A}"/>
    <cellStyle name="20% - Cor2 4 4 5" xfId="20528" xr:uid="{1DF9ECF4-C6B6-4FA8-BA5D-7160AB2466BF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3" xfId="12976" xr:uid="{00000000-0005-0000-0000-000026020000}"/>
    <cellStyle name="20% - Cor2 4 5 4" xfId="22450" xr:uid="{E989E87B-288E-4DBD-9940-23C31BF4D01D}"/>
    <cellStyle name="20% - Cor2 4 6" xfId="28582" xr:uid="{41003395-82BD-423A-80E1-C8FEFC834042}"/>
    <cellStyle name="20% - Cor2 4 7" xfId="31212" xr:uid="{54FE7E85-DBD5-41B6-845E-8EA7C9A14C38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3" xfId="13152" xr:uid="{00000000-0005-0000-0000-000076000000}"/>
    <cellStyle name="20% - Cor2 40 2 3 2" xfId="29965" xr:uid="{3FD8F182-1E97-43FA-8AC0-FAE0B1200293}"/>
    <cellStyle name="20% - Cor2 40 2 4" xfId="32557" xr:uid="{C93E6FEE-D63D-41B0-ADF6-9D2619578276}"/>
    <cellStyle name="20% - Cor2 40 2 5" xfId="22625" xr:uid="{A7553EDC-DB60-401F-816E-1328A163D62E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4" xfId="11257" xr:uid="{00000000-0005-0000-0000-000076000000}"/>
    <cellStyle name="20% - Cor2 40 4 2" xfId="28777" xr:uid="{E58C718C-E7F6-42B5-951F-40C8430AF2FE}"/>
    <cellStyle name="20% - Cor2 40 5" xfId="31379" xr:uid="{0C8A53F8-8948-47F2-8D45-E005DA995933}"/>
    <cellStyle name="20% - Cor2 40 6" xfId="20727" xr:uid="{F052163C-55E2-4255-916A-90AC66B5BAF9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3" xfId="13153" xr:uid="{00000000-0005-0000-0000-000077000000}"/>
    <cellStyle name="20% - Cor2 41 2 3 2" xfId="29966" xr:uid="{D9E8BC22-3089-4D5B-95B3-CA67B6D47426}"/>
    <cellStyle name="20% - Cor2 41 2 4" xfId="32558" xr:uid="{D6BC83F1-3490-49B1-AF2E-DC3973C55A2C}"/>
    <cellStyle name="20% - Cor2 41 2 5" xfId="22626" xr:uid="{FA861446-6165-4310-913A-98BDAF00BDF5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4" xfId="11258" xr:uid="{00000000-0005-0000-0000-000077000000}"/>
    <cellStyle name="20% - Cor2 41 4 2" xfId="28778" xr:uid="{83F390A9-6C2E-4A17-BBDE-B2C25F670B4D}"/>
    <cellStyle name="20% - Cor2 41 5" xfId="31380" xr:uid="{F41E9D7A-1DCC-4E4E-938C-7FCFD2F06317}"/>
    <cellStyle name="20% - Cor2 41 6" xfId="20728" xr:uid="{47F6D03A-7634-4635-911E-B0D0042EA476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3" xfId="13154" xr:uid="{00000000-0005-0000-0000-000078000000}"/>
    <cellStyle name="20% - Cor2 42 2 3 2" xfId="29967" xr:uid="{CEA1B5C3-5E28-4425-9EF6-13C6BF2C364D}"/>
    <cellStyle name="20% - Cor2 42 2 4" xfId="32559" xr:uid="{AB5848EB-DB4A-4CA5-BE7E-08F03C26876F}"/>
    <cellStyle name="20% - Cor2 42 2 5" xfId="22627" xr:uid="{5F4E7CC1-5C7B-4400-9433-CE5884051B55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4" xfId="11259" xr:uid="{00000000-0005-0000-0000-000078000000}"/>
    <cellStyle name="20% - Cor2 42 4 2" xfId="28779" xr:uid="{701F7C00-9946-453B-BCC7-04731F6E3390}"/>
    <cellStyle name="20% - Cor2 42 5" xfId="31381" xr:uid="{5AABF084-BDFE-4256-BE27-BE36896F0ADB}"/>
    <cellStyle name="20% - Cor2 42 6" xfId="20729" xr:uid="{2C018C1D-88EC-4745-A355-173B9DE149BD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3" xfId="13155" xr:uid="{00000000-0005-0000-0000-000079000000}"/>
    <cellStyle name="20% - Cor2 43 2 3 2" xfId="29968" xr:uid="{8A2510F1-9ACA-4B34-87CF-D0AC8A342825}"/>
    <cellStyle name="20% - Cor2 43 2 4" xfId="32560" xr:uid="{0A86A4E7-BCC1-4961-8716-0985DFF86D91}"/>
    <cellStyle name="20% - Cor2 43 2 5" xfId="22628" xr:uid="{34FF9B4C-BE73-4F5F-81BB-C839A886BAD4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4" xfId="11260" xr:uid="{00000000-0005-0000-0000-000079000000}"/>
    <cellStyle name="20% - Cor2 43 4 2" xfId="28780" xr:uid="{BE3859B7-7D17-4865-B9BD-ABCE8005E92C}"/>
    <cellStyle name="20% - Cor2 43 5" xfId="31382" xr:uid="{34992668-57C2-4452-B548-3CC39DA0C6DD}"/>
    <cellStyle name="20% - Cor2 43 6" xfId="20730" xr:uid="{1B3DFDA5-151B-4AA2-B27D-0FB6EDB36588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3" xfId="13156" xr:uid="{00000000-0005-0000-0000-00007A000000}"/>
    <cellStyle name="20% - Cor2 44 2 3 2" xfId="29969" xr:uid="{D381CB40-DE2E-4FAB-8FA8-365D3BBECE39}"/>
    <cellStyle name="20% - Cor2 44 2 4" xfId="32561" xr:uid="{6469A86C-4D03-4202-9EB6-8550E1EC1C21}"/>
    <cellStyle name="20% - Cor2 44 2 5" xfId="22629" xr:uid="{267ADF01-B0D6-44D6-81AF-296A0F4341C1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4" xfId="11261" xr:uid="{00000000-0005-0000-0000-00007A000000}"/>
    <cellStyle name="20% - Cor2 44 4 2" xfId="28781" xr:uid="{493F8354-9F14-46A0-894E-1D9DC0144AB3}"/>
    <cellStyle name="20% - Cor2 44 5" xfId="31383" xr:uid="{F57DB2FC-F3AD-48CB-8AD4-76AED1BD8668}"/>
    <cellStyle name="20% - Cor2 44 6" xfId="20731" xr:uid="{AFC1AA2B-C400-48BE-9E3A-FCB74ED3A7BC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3" xfId="13157" xr:uid="{00000000-0005-0000-0000-00007B000000}"/>
    <cellStyle name="20% - Cor2 45 2 3 2" xfId="29970" xr:uid="{6B3ACE06-E4A2-400C-9061-FF4C46011ED8}"/>
    <cellStyle name="20% - Cor2 45 2 4" xfId="32562" xr:uid="{746FDF1B-D254-4386-B493-60C59154387D}"/>
    <cellStyle name="20% - Cor2 45 2 5" xfId="22630" xr:uid="{4FC53FFE-A6E7-4575-9E4F-95C28BF1D87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4" xfId="11262" xr:uid="{00000000-0005-0000-0000-00007B000000}"/>
    <cellStyle name="20% - Cor2 45 4 2" xfId="28782" xr:uid="{CB4261BA-7702-4FCA-B991-DBECA485F787}"/>
    <cellStyle name="20% - Cor2 45 5" xfId="31384" xr:uid="{35004E36-2ED2-4FF2-BB8C-603FF61C9701}"/>
    <cellStyle name="20% - Cor2 45 6" xfId="20732" xr:uid="{229545A1-DDA1-4073-BCC0-3E214CE57310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3" xfId="13158" xr:uid="{00000000-0005-0000-0000-00007C000000}"/>
    <cellStyle name="20% - Cor2 46 2 3 2" xfId="29971" xr:uid="{3CE54D06-257C-4F87-8CB9-F7F49B543722}"/>
    <cellStyle name="20% - Cor2 46 2 4" xfId="32563" xr:uid="{31F0B91D-3A0F-4A57-A8D9-62FE6A8C3A73}"/>
    <cellStyle name="20% - Cor2 46 2 5" xfId="22631" xr:uid="{AC6D41B1-C0DC-4F06-8860-AD31496396EF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4" xfId="11263" xr:uid="{00000000-0005-0000-0000-00007C000000}"/>
    <cellStyle name="20% - Cor2 46 4 2" xfId="28783" xr:uid="{1400BCF8-2FAA-4FCB-BA6A-41697A0712B3}"/>
    <cellStyle name="20% - Cor2 46 5" xfId="31385" xr:uid="{4928FCED-1666-4713-89A3-B1D08DBA166D}"/>
    <cellStyle name="20% - Cor2 46 6" xfId="20733" xr:uid="{7F6B9CEF-E86C-4587-B649-653A7CC7B61E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3" xfId="13159" xr:uid="{00000000-0005-0000-0000-00007D000000}"/>
    <cellStyle name="20% - Cor2 47 2 3 2" xfId="29972" xr:uid="{68516CDA-47E9-4885-ABB1-81506339FFF6}"/>
    <cellStyle name="20% - Cor2 47 2 4" xfId="32564" xr:uid="{BA41DFB1-B05E-4409-84C3-07F1BE099A9A}"/>
    <cellStyle name="20% - Cor2 47 2 5" xfId="22632" xr:uid="{89749466-6109-4F4A-8BA8-46954B078F76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4" xfId="11264" xr:uid="{00000000-0005-0000-0000-00007D000000}"/>
    <cellStyle name="20% - Cor2 47 4 2" xfId="28784" xr:uid="{528A613A-EE17-447E-8333-EF6836DAA71D}"/>
    <cellStyle name="20% - Cor2 47 5" xfId="31386" xr:uid="{1D239A6B-1D95-4DD7-905B-2594DDF2B53D}"/>
    <cellStyle name="20% - Cor2 47 6" xfId="20734" xr:uid="{34799D51-BED3-44C9-9A1A-997182E2CBAF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3" xfId="13160" xr:uid="{00000000-0005-0000-0000-00007E000000}"/>
    <cellStyle name="20% - Cor2 48 2 3 2" xfId="29973" xr:uid="{B6E8C113-7EC7-4D79-BCAB-D22F1B9F396D}"/>
    <cellStyle name="20% - Cor2 48 2 4" xfId="32565" xr:uid="{6A0C4553-7049-410B-A500-CA2D89D99362}"/>
    <cellStyle name="20% - Cor2 48 2 5" xfId="22633" xr:uid="{C216E45D-C177-4322-B50C-92E423FA09B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4" xfId="11265" xr:uid="{00000000-0005-0000-0000-00007E000000}"/>
    <cellStyle name="20% - Cor2 48 4 2" xfId="28785" xr:uid="{B0A2ED84-7412-4FE1-93A3-497BDC362D55}"/>
    <cellStyle name="20% - Cor2 48 5" xfId="31387" xr:uid="{8EE07188-4D7E-420A-834D-91892E3F4255}"/>
    <cellStyle name="20% - Cor2 48 6" xfId="20735" xr:uid="{7E69D833-5372-41A5-B175-114BD3BF6231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3" xfId="13161" xr:uid="{00000000-0005-0000-0000-00007F000000}"/>
    <cellStyle name="20% - Cor2 49 2 3 2" xfId="29974" xr:uid="{7EB7D56E-FDAB-4013-A858-7BE0A0D009F8}"/>
    <cellStyle name="20% - Cor2 49 2 4" xfId="32566" xr:uid="{261CA093-B8C3-47EE-8FC8-D36E53338AC5}"/>
    <cellStyle name="20% - Cor2 49 2 5" xfId="22634" xr:uid="{6EC7F69E-68B0-4488-8AB6-5735EAAC654E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4" xfId="11266" xr:uid="{00000000-0005-0000-0000-00007F000000}"/>
    <cellStyle name="20% - Cor2 49 4 2" xfId="28786" xr:uid="{1649CC54-56C8-4A48-9A0B-846E4664CC43}"/>
    <cellStyle name="20% - Cor2 49 5" xfId="31388" xr:uid="{E984B0E2-651E-4E9B-AF65-E6D5491C4225}"/>
    <cellStyle name="20% - Cor2 49 6" xfId="20736" xr:uid="{C591696C-0648-48FF-85A1-2B0B5AA5C0D9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3" xfId="13163" xr:uid="{00000000-0005-0000-0000-000081000000}"/>
    <cellStyle name="20% - Cor2 5 2 2 3 2" xfId="29976" xr:uid="{B50E6E58-EA7B-4411-8CB6-98AFA05D9926}"/>
    <cellStyle name="20% - Cor2 5 2 2 4" xfId="32568" xr:uid="{967D7CED-B063-4DC3-A77C-551A31BEF693}"/>
    <cellStyle name="20% - Cor2 5 2 2 5" xfId="22636" xr:uid="{FFCBA941-A787-43DC-A383-FA808F7F12D0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4" xfId="11268" xr:uid="{00000000-0005-0000-0000-000081000000}"/>
    <cellStyle name="20% - Cor2 5 2 4 2" xfId="28788" xr:uid="{222A506F-8D5E-49DE-B140-525ECC08A5D8}"/>
    <cellStyle name="20% - Cor2 5 2 5" xfId="31390" xr:uid="{E768A991-07C2-4011-A30D-9A94EDD32FA1}"/>
    <cellStyle name="20% - Cor2 5 2 6" xfId="20738" xr:uid="{0D8EC0EA-68BC-4361-B2C2-E541AD1372A6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3" xfId="13162" xr:uid="{00000000-0005-0000-0000-000080000000}"/>
    <cellStyle name="20% - Cor2 5 3 2 4" xfId="22635" xr:uid="{C4D99106-7AD6-4450-9E33-6891EABC9808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4" xfId="11267" xr:uid="{00000000-0005-0000-0000-000080000000}"/>
    <cellStyle name="20% - Cor2 5 3 4 2" xfId="28787" xr:uid="{0FC1D541-6FD7-437C-9850-EE8601BDF8B8}"/>
    <cellStyle name="20% - Cor2 5 3 5" xfId="31389" xr:uid="{1387DC6F-008E-4CD2-8D2B-D975FD5A7CBD}"/>
    <cellStyle name="20% - Cor2 5 3 6" xfId="20737" xr:uid="{D8B583A8-DBC9-48FC-92F9-DEBB57D55F2D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3" xfId="12996" xr:uid="{00000000-0005-0000-0000-000050020000}"/>
    <cellStyle name="20% - Cor2 5 4 3 2" xfId="29975" xr:uid="{286AF09D-8479-4C9B-82A0-28D83281BC69}"/>
    <cellStyle name="20% - Cor2 5 4 4" xfId="32567" xr:uid="{5B55BAF8-372C-4746-96A1-2AAB18815C44}"/>
    <cellStyle name="20% - Cor2 5 4 5" xfId="22469" xr:uid="{7ACA3BD7-9F71-49EB-AC5B-8C3A2B6F02D6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6" xfId="11103" xr:uid="{00000000-0005-0000-0000-000050020000}"/>
    <cellStyle name="20% - Cor2 5 6 2" xfId="28603" xr:uid="{F809B2BF-A0E2-4001-8666-AC54318F03E0}"/>
    <cellStyle name="20% - Cor2 5 7" xfId="31231" xr:uid="{F561933B-74E2-4EDE-9438-5D6C22B3112F}"/>
    <cellStyle name="20% - Cor2 5 8" xfId="20550" xr:uid="{CDEFAB22-846C-440E-ADA9-6EAF09A1FE7B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3" xfId="13164" xr:uid="{00000000-0005-0000-0000-000082000000}"/>
    <cellStyle name="20% - Cor2 50 2 3 2" xfId="29977" xr:uid="{AC4DE7ED-9AC0-4959-ABAF-DE21A0F31B10}"/>
    <cellStyle name="20% - Cor2 50 2 4" xfId="32569" xr:uid="{8FD313E3-D5EE-4E40-B32D-AF0ADA6BE915}"/>
    <cellStyle name="20% - Cor2 50 2 5" xfId="22637" xr:uid="{995B3254-179B-4D44-BE71-8500D0AB5705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4" xfId="11269" xr:uid="{00000000-0005-0000-0000-000082000000}"/>
    <cellStyle name="20% - Cor2 50 4 2" xfId="28789" xr:uid="{69AB0A1D-2FE4-440D-AC3E-02658F74B461}"/>
    <cellStyle name="20% - Cor2 50 5" xfId="31391" xr:uid="{076B781D-72D3-4688-92AA-34525FF52CBF}"/>
    <cellStyle name="20% - Cor2 50 6" xfId="20739" xr:uid="{ECCD87CC-8A8E-4923-B204-F31BDE12FFFE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3" xfId="13165" xr:uid="{00000000-0005-0000-0000-000083000000}"/>
    <cellStyle name="20% - Cor2 51 2 3 2" xfId="29978" xr:uid="{60354948-287F-4BEA-902E-18918FF715EE}"/>
    <cellStyle name="20% - Cor2 51 2 4" xfId="32570" xr:uid="{34770332-DE4C-41C4-882F-1F8C81F28657}"/>
    <cellStyle name="20% - Cor2 51 2 5" xfId="22638" xr:uid="{C6F77D76-2185-42F8-BE48-240C46545BA6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4" xfId="11270" xr:uid="{00000000-0005-0000-0000-000083000000}"/>
    <cellStyle name="20% - Cor2 51 4 2" xfId="28790" xr:uid="{6A98322A-36AF-43E5-B953-6F075A5F6233}"/>
    <cellStyle name="20% - Cor2 51 5" xfId="31392" xr:uid="{5D8E976C-5A03-4C69-A89F-FFE0222B6F28}"/>
    <cellStyle name="20% - Cor2 51 6" xfId="20740" xr:uid="{8261A1D5-4A7C-49F3-AF33-915CDF30A27B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3" xfId="13166" xr:uid="{00000000-0005-0000-0000-000084000000}"/>
    <cellStyle name="20% - Cor2 52 2 3 2" xfId="29979" xr:uid="{D7F301FE-0E3B-461D-8847-00B6D021703D}"/>
    <cellStyle name="20% - Cor2 52 2 4" xfId="32571" xr:uid="{9E3323DB-66CC-420F-BEB0-983ECC57C808}"/>
    <cellStyle name="20% - Cor2 52 2 5" xfId="22639" xr:uid="{2FE2FACC-F18A-4D5B-AEA8-F02CF01F42A7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4" xfId="11271" xr:uid="{00000000-0005-0000-0000-000084000000}"/>
    <cellStyle name="20% - Cor2 52 4 2" xfId="28791" xr:uid="{C308026E-CE4B-4705-B0D6-38D976CC1B50}"/>
    <cellStyle name="20% - Cor2 52 5" xfId="31393" xr:uid="{C9490A65-E122-4F72-A98A-816D72711A6F}"/>
    <cellStyle name="20% - Cor2 52 6" xfId="20741" xr:uid="{E1B2830A-5A4A-4459-87E5-AE73A16B92C8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3" xfId="13167" xr:uid="{00000000-0005-0000-0000-000085000000}"/>
    <cellStyle name="20% - Cor2 53 2 3 2" xfId="29980" xr:uid="{642A70CE-E102-4CDA-875A-FB4CF2F41537}"/>
    <cellStyle name="20% - Cor2 53 2 4" xfId="32572" xr:uid="{A6220832-5905-4665-9605-49C9C32F6973}"/>
    <cellStyle name="20% - Cor2 53 2 5" xfId="22640" xr:uid="{6F093C92-794A-40DB-91B9-9B48438CA05F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4" xfId="11272" xr:uid="{00000000-0005-0000-0000-000085000000}"/>
    <cellStyle name="20% - Cor2 53 4 2" xfId="28792" xr:uid="{48125717-48DD-4C99-8878-A4DB2F82E469}"/>
    <cellStyle name="20% - Cor2 53 5" xfId="31394" xr:uid="{D48935E5-640E-4060-AD18-9035049F5CA6}"/>
    <cellStyle name="20% - Cor2 53 6" xfId="20742" xr:uid="{A35943A9-6DDF-4B78-91C7-D03BEB7BE036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3" xfId="13168" xr:uid="{00000000-0005-0000-0000-000086000000}"/>
    <cellStyle name="20% - Cor2 54 2 3 2" xfId="29981" xr:uid="{F24F3A10-9BAF-43A4-BA2A-35ED65FFFDC5}"/>
    <cellStyle name="20% - Cor2 54 2 4" xfId="32573" xr:uid="{C5E6CD44-DB3A-44B2-A864-40C0163FED77}"/>
    <cellStyle name="20% - Cor2 54 2 5" xfId="22641" xr:uid="{6E5AD003-D791-49E7-81C9-02B80D3A050C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4" xfId="11273" xr:uid="{00000000-0005-0000-0000-000086000000}"/>
    <cellStyle name="20% - Cor2 54 4 2" xfId="28793" xr:uid="{3420E337-9F1B-4683-9EE2-BEEC475705E9}"/>
    <cellStyle name="20% - Cor2 54 5" xfId="31395" xr:uid="{3A1A29E8-E580-458C-A6F8-A70E721B1F73}"/>
    <cellStyle name="20% - Cor2 54 6" xfId="20743" xr:uid="{810DEA8C-2D4C-48B0-AD2E-82B96383D31D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3" xfId="13169" xr:uid="{00000000-0005-0000-0000-000087000000}"/>
    <cellStyle name="20% - Cor2 55 2 3 2" xfId="29982" xr:uid="{20A7D2A6-2669-45C9-9227-3C1152D230A8}"/>
    <cellStyle name="20% - Cor2 55 2 4" xfId="32574" xr:uid="{3A4A4B6D-AA4E-4DF9-9A51-F24A84232462}"/>
    <cellStyle name="20% - Cor2 55 2 5" xfId="22642" xr:uid="{054D8D2F-54FA-43D0-A044-39D9DEDA2284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4" xfId="11274" xr:uid="{00000000-0005-0000-0000-000087000000}"/>
    <cellStyle name="20% - Cor2 55 4 2" xfId="28794" xr:uid="{B2EB5D0E-297F-4500-9914-DCC253617B52}"/>
    <cellStyle name="20% - Cor2 55 5" xfId="31396" xr:uid="{055C5273-9186-43FE-AF80-610D0F75EBA3}"/>
    <cellStyle name="20% - Cor2 55 6" xfId="20744" xr:uid="{F5BD0454-8F89-494D-9C84-7F62D332ACE3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3" xfId="13170" xr:uid="{00000000-0005-0000-0000-000088000000}"/>
    <cellStyle name="20% - Cor2 56 2 3 2" xfId="29983" xr:uid="{AC148D61-4913-43F1-8F85-61E988DEDDD1}"/>
    <cellStyle name="20% - Cor2 56 2 4" xfId="32575" xr:uid="{7C28C95E-03B8-408D-A417-10D6F565FB48}"/>
    <cellStyle name="20% - Cor2 56 2 5" xfId="22643" xr:uid="{C3FB2909-BEC8-4269-9214-F2CCD1EC57F2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4" xfId="11275" xr:uid="{00000000-0005-0000-0000-000088000000}"/>
    <cellStyle name="20% - Cor2 56 4 2" xfId="28795" xr:uid="{EA03B9F7-19E5-49D4-89D0-D33056E0E04C}"/>
    <cellStyle name="20% - Cor2 56 5" xfId="31397" xr:uid="{B7DB33B1-0262-41D4-81FB-882070934837}"/>
    <cellStyle name="20% - Cor2 56 6" xfId="20745" xr:uid="{0DF77E6B-319C-4F6D-996E-002065905868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3" xfId="13171" xr:uid="{00000000-0005-0000-0000-000089000000}"/>
    <cellStyle name="20% - Cor2 57 2 3 2" xfId="29984" xr:uid="{791A122A-5AC1-47B8-B647-3DEA12BD6546}"/>
    <cellStyle name="20% - Cor2 57 2 4" xfId="32576" xr:uid="{1CD6826E-A158-48E9-AFB9-792620C11987}"/>
    <cellStyle name="20% - Cor2 57 2 5" xfId="22644" xr:uid="{B5DD61FB-A106-45BD-925F-4EB757821624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4" xfId="11276" xr:uid="{00000000-0005-0000-0000-000089000000}"/>
    <cellStyle name="20% - Cor2 57 4 2" xfId="28796" xr:uid="{73E42B07-B5F7-4DB4-B494-37E4458A1DF6}"/>
    <cellStyle name="20% - Cor2 57 5" xfId="31398" xr:uid="{27F61AF0-92BB-4F37-98C3-826F1F8EE6D8}"/>
    <cellStyle name="20% - Cor2 57 6" xfId="20746" xr:uid="{DE2EA62C-8698-42AF-AA0A-0A1436E46024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3" xfId="13172" xr:uid="{00000000-0005-0000-0000-00008A000000}"/>
    <cellStyle name="20% - Cor2 58 2 3 2" xfId="29985" xr:uid="{427D01F4-5480-49C5-BC17-314F9D8B290B}"/>
    <cellStyle name="20% - Cor2 58 2 4" xfId="32577" xr:uid="{CF282363-5748-4736-916A-AA0CB2B2A32A}"/>
    <cellStyle name="20% - Cor2 58 2 5" xfId="22645" xr:uid="{52668FE1-778C-4E03-A069-72113597ACE2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4" xfId="11277" xr:uid="{00000000-0005-0000-0000-00008A000000}"/>
    <cellStyle name="20% - Cor2 58 4 2" xfId="28797" xr:uid="{3648A5EE-F2E3-4651-9C4A-FF430CE7AE38}"/>
    <cellStyle name="20% - Cor2 58 5" xfId="31399" xr:uid="{92CA2430-DDDD-4CA2-907D-54CA39A36BC6}"/>
    <cellStyle name="20% - Cor2 58 6" xfId="20747" xr:uid="{27EE904B-52D3-4202-8ADC-018E87D5FF67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3" xfId="13173" xr:uid="{00000000-0005-0000-0000-00008B000000}"/>
    <cellStyle name="20% - Cor2 59 2 3 2" xfId="29986" xr:uid="{B12C93C2-9845-4413-BCB8-A53F6AB9DB80}"/>
    <cellStyle name="20% - Cor2 59 2 4" xfId="32578" xr:uid="{12DA07AD-124C-492E-90BC-424CC4C8EC1B}"/>
    <cellStyle name="20% - Cor2 59 2 5" xfId="22646" xr:uid="{4232CAD5-0F03-4DBA-884E-C86BD9FDD708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4" xfId="11278" xr:uid="{00000000-0005-0000-0000-00008B000000}"/>
    <cellStyle name="20% - Cor2 59 4 2" xfId="28798" xr:uid="{98FC6C8E-1E96-41CB-9797-79F8D64F0009}"/>
    <cellStyle name="20% - Cor2 59 5" xfId="31400" xr:uid="{F5FB3DB1-C92F-41C8-B13C-13D4BB2D7D98}"/>
    <cellStyle name="20% - Cor2 59 6" xfId="20748" xr:uid="{8DB87A69-B5C7-4730-8831-0E63E6610101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3" xfId="13175" xr:uid="{00000000-0005-0000-0000-00008D000000}"/>
    <cellStyle name="20% - Cor2 6 2 2 3 2" xfId="29988" xr:uid="{C933DC46-CEAC-4852-BA40-080C9BF8E353}"/>
    <cellStyle name="20% - Cor2 6 2 2 4" xfId="32580" xr:uid="{1A4E2BE9-1C32-499D-8E26-0C382B2FDF8A}"/>
    <cellStyle name="20% - Cor2 6 2 2 5" xfId="22648" xr:uid="{8A2EB8A9-5044-48A4-8DD6-27922E10E501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4" xfId="11280" xr:uid="{00000000-0005-0000-0000-00008D000000}"/>
    <cellStyle name="20% - Cor2 6 2 4 2" xfId="28800" xr:uid="{F0ECACA3-3B7F-4B25-93A4-165276DD599F}"/>
    <cellStyle name="20% - Cor2 6 2 5" xfId="31402" xr:uid="{D1EF4039-12C2-46F9-B97C-1752FFE27F9A}"/>
    <cellStyle name="20% - Cor2 6 2 6" xfId="20750" xr:uid="{30F06BDF-3383-4607-AA39-E4CD575CF2EC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3" xfId="13174" xr:uid="{00000000-0005-0000-0000-00008C000000}"/>
    <cellStyle name="20% - Cor2 6 3 3 2" xfId="29987" xr:uid="{162588B7-2AE2-42E8-B359-5E3BF0C9EE15}"/>
    <cellStyle name="20% - Cor2 6 3 4" xfId="32579" xr:uid="{C2E204FA-AEFF-4D6E-AABE-EB2132ED8970}"/>
    <cellStyle name="20% - Cor2 6 3 5" xfId="22647" xr:uid="{F75F892A-6374-4191-9E0D-281AD337033F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5" xfId="11279" xr:uid="{00000000-0005-0000-0000-00008C000000}"/>
    <cellStyle name="20% - Cor2 6 5 2" xfId="28799" xr:uid="{B6740AEA-2575-4D37-8C76-3DFA4BC0B339}"/>
    <cellStyle name="20% - Cor2 6 6" xfId="31401" xr:uid="{62B2976E-42E3-4ACD-84D8-1D008E278D26}"/>
    <cellStyle name="20% - Cor2 6 7" xfId="20749" xr:uid="{DBBE9F35-F76E-443A-AEE8-1DEF67E0D806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3" xfId="13176" xr:uid="{00000000-0005-0000-0000-00008E000000}"/>
    <cellStyle name="20% - Cor2 60 2 3 2" xfId="29989" xr:uid="{3508B26F-F47F-4D1F-958F-68D3AEA9DEA2}"/>
    <cellStyle name="20% - Cor2 60 2 4" xfId="32581" xr:uid="{5242B0A3-3E37-4326-BAF3-C189FF72F2C2}"/>
    <cellStyle name="20% - Cor2 60 2 5" xfId="22649" xr:uid="{1C5EF9EB-F073-4C54-A2DE-A3B8F65975FE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4" xfId="11281" xr:uid="{00000000-0005-0000-0000-00008E000000}"/>
    <cellStyle name="20% - Cor2 60 4 2" xfId="28801" xr:uid="{C01DD36B-45C9-493C-BA6A-CC148CD1D675}"/>
    <cellStyle name="20% - Cor2 60 5" xfId="31403" xr:uid="{414FF539-D5A0-4B12-B057-A7F30D5FE3E7}"/>
    <cellStyle name="20% - Cor2 60 6" xfId="20751" xr:uid="{40704F62-4B58-4012-9A65-BCE236B2E2E0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3" xfId="13177" xr:uid="{00000000-0005-0000-0000-00008F000000}"/>
    <cellStyle name="20% - Cor2 61 2 3 2" xfId="29990" xr:uid="{B4C275C1-BAB4-490B-8570-8DABB908EB66}"/>
    <cellStyle name="20% - Cor2 61 2 4" xfId="32582" xr:uid="{3BDAC8E2-0207-407E-9E6D-51864C7E4512}"/>
    <cellStyle name="20% - Cor2 61 2 5" xfId="22650" xr:uid="{44BBF690-98D8-47F9-8295-46D392A15531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4" xfId="11282" xr:uid="{00000000-0005-0000-0000-00008F000000}"/>
    <cellStyle name="20% - Cor2 61 4 2" xfId="28802" xr:uid="{9D68043F-94ED-4917-9C11-BBB50652D7CE}"/>
    <cellStyle name="20% - Cor2 61 5" xfId="31404" xr:uid="{8DB04972-9E46-47D5-ABA6-0A5A04EA7D78}"/>
    <cellStyle name="20% - Cor2 61 6" xfId="20752" xr:uid="{DB7B4760-CD2C-4FDB-A37A-F5BA06D130F9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3" xfId="13178" xr:uid="{00000000-0005-0000-0000-000090000000}"/>
    <cellStyle name="20% - Cor2 62 2 3 2" xfId="29991" xr:uid="{3D050DB7-5402-4663-A164-E7D626003844}"/>
    <cellStyle name="20% - Cor2 62 2 4" xfId="32583" xr:uid="{D8B2AF5F-D566-4441-A995-28FAB9314D4B}"/>
    <cellStyle name="20% - Cor2 62 2 5" xfId="22651" xr:uid="{57DF50CC-63CF-4942-84F0-C7B9BF5C2695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4" xfId="11283" xr:uid="{00000000-0005-0000-0000-000090000000}"/>
    <cellStyle name="20% - Cor2 62 4 2" xfId="28803" xr:uid="{0CF46064-ED0D-42AD-A385-91FE233D3B4C}"/>
    <cellStyle name="20% - Cor2 62 5" xfId="31405" xr:uid="{5AFC3E42-CCE9-422A-ABAA-D4A3BF25C30E}"/>
    <cellStyle name="20% - Cor2 62 6" xfId="20753" xr:uid="{26F31D8B-778D-4127-A237-B597DC52B7B1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3" xfId="13179" xr:uid="{00000000-0005-0000-0000-000091000000}"/>
    <cellStyle name="20% - Cor2 63 2 3 2" xfId="29992" xr:uid="{60F03581-5F47-4DFD-9249-D63D835C0403}"/>
    <cellStyle name="20% - Cor2 63 2 4" xfId="32584" xr:uid="{4B472986-E241-4955-B37E-E41902DD3B1C}"/>
    <cellStyle name="20% - Cor2 63 2 5" xfId="22652" xr:uid="{9E667ED0-04F6-4235-BE6B-0752F2B7CDD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4" xfId="11284" xr:uid="{00000000-0005-0000-0000-000091000000}"/>
    <cellStyle name="20% - Cor2 63 4 2" xfId="28804" xr:uid="{2BA19B98-3AEB-4711-A617-418744737BE4}"/>
    <cellStyle name="20% - Cor2 63 5" xfId="31406" xr:uid="{181A9E85-817E-4C17-8886-ADA096AE76A6}"/>
    <cellStyle name="20% - Cor2 63 6" xfId="20754" xr:uid="{9E135E49-EBD0-4547-90F4-5A39C88DB610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3" xfId="13180" xr:uid="{00000000-0005-0000-0000-000092000000}"/>
    <cellStyle name="20% - Cor2 64 2 3 2" xfId="29993" xr:uid="{8C4D6DF3-A27D-4EA0-937E-5347DCA75041}"/>
    <cellStyle name="20% - Cor2 64 2 4" xfId="32585" xr:uid="{FE111403-7EA2-4B59-B24B-F7E6BA7DE3A5}"/>
    <cellStyle name="20% - Cor2 64 2 5" xfId="22653" xr:uid="{E1FB4186-6E37-413E-9860-B0A803AC3A91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4" xfId="11285" xr:uid="{00000000-0005-0000-0000-000092000000}"/>
    <cellStyle name="20% - Cor2 64 4 2" xfId="28805" xr:uid="{7F22166F-6C56-4973-89E2-C19F4C8456D1}"/>
    <cellStyle name="20% - Cor2 64 5" xfId="31407" xr:uid="{EC02C95B-0CA8-4D53-9402-30B889BE6ECB}"/>
    <cellStyle name="20% - Cor2 64 6" xfId="20755" xr:uid="{F33D16FC-D8C8-4396-8799-3A17D4E45C00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3" xfId="13181" xr:uid="{00000000-0005-0000-0000-000093000000}"/>
    <cellStyle name="20% - Cor2 65 2 3 2" xfId="29994" xr:uid="{AEC54A3F-32FD-4204-8101-2315359AB40D}"/>
    <cellStyle name="20% - Cor2 65 2 4" xfId="32586" xr:uid="{1599A528-F6D0-45B4-BBEE-B48B3C9FC451}"/>
    <cellStyle name="20% - Cor2 65 2 5" xfId="22654" xr:uid="{1D95B660-2749-450E-B946-432D913B0A46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4" xfId="11286" xr:uid="{00000000-0005-0000-0000-000093000000}"/>
    <cellStyle name="20% - Cor2 65 4 2" xfId="28806" xr:uid="{0F69539F-F744-4BD8-8258-6C5FFC7B0F2A}"/>
    <cellStyle name="20% - Cor2 65 5" xfId="31408" xr:uid="{420554D8-E82F-43AE-9E5B-3538D705EDE7}"/>
    <cellStyle name="20% - Cor2 65 6" xfId="20756" xr:uid="{87CF436A-2D79-41FB-B4C8-36779C8477C8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3" xfId="13182" xr:uid="{00000000-0005-0000-0000-000094000000}"/>
    <cellStyle name="20% - Cor2 66 2 3 2" xfId="29995" xr:uid="{FAEF541F-4B01-4E59-A7C8-D84F55052317}"/>
    <cellStyle name="20% - Cor2 66 2 4" xfId="32587" xr:uid="{950E570A-5572-41B6-B571-74D02421440E}"/>
    <cellStyle name="20% - Cor2 66 2 5" xfId="22655" xr:uid="{A5538BEC-0C7C-455C-8A58-337216427AB1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4" xfId="11287" xr:uid="{00000000-0005-0000-0000-000094000000}"/>
    <cellStyle name="20% - Cor2 66 4 2" xfId="28807" xr:uid="{49011792-727A-4380-AF21-87F9CF2FA513}"/>
    <cellStyle name="20% - Cor2 66 5" xfId="31409" xr:uid="{ABC2968F-CFB5-423B-BC23-E4FE4D788A38}"/>
    <cellStyle name="20% - Cor2 66 6" xfId="20757" xr:uid="{4278A134-154B-467F-BD9A-635DBC1377A7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3" xfId="13183" xr:uid="{00000000-0005-0000-0000-000095000000}"/>
    <cellStyle name="20% - Cor2 67 2 3 2" xfId="29996" xr:uid="{17054B6C-5E0C-4F0D-9906-F4A9E2D86C73}"/>
    <cellStyle name="20% - Cor2 67 2 4" xfId="32588" xr:uid="{C3D05AC6-F4EB-4712-8787-3A76652C5900}"/>
    <cellStyle name="20% - Cor2 67 2 5" xfId="22656" xr:uid="{A97273C3-A28B-4B3E-AAF6-53C3E99ACA0D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4" xfId="11288" xr:uid="{00000000-0005-0000-0000-000095000000}"/>
    <cellStyle name="20% - Cor2 67 4 2" xfId="28808" xr:uid="{F5D79D92-078A-445A-A385-A1E2727C2CA9}"/>
    <cellStyle name="20% - Cor2 67 5" xfId="31410" xr:uid="{CBBB3FCD-B3C6-4D4D-B406-E729A0C26C70}"/>
    <cellStyle name="20% - Cor2 67 6" xfId="20758" xr:uid="{6AA68630-1F93-4C8A-94A9-1B2CE173D97B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3" xfId="13184" xr:uid="{00000000-0005-0000-0000-000096000000}"/>
    <cellStyle name="20% - Cor2 68 2 3 2" xfId="29997" xr:uid="{7F1C66AA-95DA-4602-959E-CC994D7E76AD}"/>
    <cellStyle name="20% - Cor2 68 2 4" xfId="32589" xr:uid="{BF97B402-2DBA-40A2-849C-17D8C5AB1157}"/>
    <cellStyle name="20% - Cor2 68 2 5" xfId="22657" xr:uid="{A011975B-6087-4B12-8B8A-B104E9480521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4" xfId="11289" xr:uid="{00000000-0005-0000-0000-000096000000}"/>
    <cellStyle name="20% - Cor2 68 4 2" xfId="28809" xr:uid="{A185E319-710C-4BA6-B8A4-4FF266A46CC3}"/>
    <cellStyle name="20% - Cor2 68 5" xfId="31411" xr:uid="{59D7F705-6CE9-4630-A52D-63524E00D8B7}"/>
    <cellStyle name="20% - Cor2 68 6" xfId="20759" xr:uid="{6F116868-C6A8-4FE9-AECE-A60DA47DBEAF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3" xfId="13185" xr:uid="{00000000-0005-0000-0000-000097000000}"/>
    <cellStyle name="20% - Cor2 69 2 3 2" xfId="29998" xr:uid="{7E3F44B1-8D35-4B4B-AF2E-C6B981C983F2}"/>
    <cellStyle name="20% - Cor2 69 2 4" xfId="32590" xr:uid="{562B8578-6E0F-4F11-8010-537D7BBFE09D}"/>
    <cellStyle name="20% - Cor2 69 2 5" xfId="22658" xr:uid="{5DE6D368-270D-47BE-A23F-DEF52B2AEAA2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4" xfId="11290" xr:uid="{00000000-0005-0000-0000-000097000000}"/>
    <cellStyle name="20% - Cor2 69 4 2" xfId="28810" xr:uid="{0925BB8B-B33A-4823-B643-37971943AF57}"/>
    <cellStyle name="20% - Cor2 69 5" xfId="31412" xr:uid="{B5740635-632F-4F9D-BB9C-6F869FBBBEFE}"/>
    <cellStyle name="20% - Cor2 69 6" xfId="20760" xr:uid="{E034818A-8922-4A48-A4FD-9383DA09DE10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3" xfId="13187" xr:uid="{00000000-0005-0000-0000-000099000000}"/>
    <cellStyle name="20% - Cor2 7 2 2 3 2" xfId="30000" xr:uid="{B1F0925B-EA87-4713-9AE3-64C09A03709D}"/>
    <cellStyle name="20% - Cor2 7 2 2 4" xfId="32592" xr:uid="{DE886107-4D74-478D-BEC3-8E861C30CBD8}"/>
    <cellStyle name="20% - Cor2 7 2 2 5" xfId="22660" xr:uid="{5E211B59-0EE2-4F9A-AFF8-DD616513EC0A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4" xfId="11292" xr:uid="{00000000-0005-0000-0000-000099000000}"/>
    <cellStyle name="20% - Cor2 7 2 4 2" xfId="28812" xr:uid="{57C5A1EA-0250-4ADC-80DD-46297B3E6A80}"/>
    <cellStyle name="20% - Cor2 7 2 5" xfId="31414" xr:uid="{4940891B-10E1-475B-AB50-0B39296B104E}"/>
    <cellStyle name="20% - Cor2 7 2 6" xfId="20762" xr:uid="{F5D8C2B9-044A-4C6A-BFBC-A65BB58E0C0E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3" xfId="13186" xr:uid="{00000000-0005-0000-0000-000098000000}"/>
    <cellStyle name="20% - Cor2 7 3 3 2" xfId="29999" xr:uid="{CF7F3AF2-A6C0-4DE9-9808-C2F6657FB096}"/>
    <cellStyle name="20% - Cor2 7 3 4" xfId="32591" xr:uid="{591E291C-532A-4EA9-8D08-737154B53747}"/>
    <cellStyle name="20% - Cor2 7 3 5" xfId="22659" xr:uid="{1097F611-6C8E-4D0B-A2A2-8CF828B5EE47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5" xfId="11291" xr:uid="{00000000-0005-0000-0000-000098000000}"/>
    <cellStyle name="20% - Cor2 7 5 2" xfId="28811" xr:uid="{EBC72D96-B95C-4DAE-BB6D-72CFFA648B20}"/>
    <cellStyle name="20% - Cor2 7 6" xfId="31413" xr:uid="{650869AC-F05D-466C-8C06-9581F49BDAB7}"/>
    <cellStyle name="20% - Cor2 7 7" xfId="20761" xr:uid="{139262F4-60AE-47FC-A9AC-688274E3C260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3" xfId="13188" xr:uid="{00000000-0005-0000-0000-00009A000000}"/>
    <cellStyle name="20% - Cor2 70 2 3 2" xfId="30001" xr:uid="{4DC869CE-AB7A-4F34-B34C-934B0F5C4ED8}"/>
    <cellStyle name="20% - Cor2 70 2 4" xfId="32593" xr:uid="{E8650A2A-D469-404C-9E9C-3545568124FD}"/>
    <cellStyle name="20% - Cor2 70 2 5" xfId="22661" xr:uid="{697CA778-A3C8-4B7C-846A-5D90B09D5198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4" xfId="11293" xr:uid="{00000000-0005-0000-0000-00009A000000}"/>
    <cellStyle name="20% - Cor2 70 4 2" xfId="28813" xr:uid="{40293AAE-4D14-47EC-8054-BFCDFDE2CE5A}"/>
    <cellStyle name="20% - Cor2 70 5" xfId="31415" xr:uid="{4AFD6C9B-FF1C-4DAC-8BC8-AB75877D6D01}"/>
    <cellStyle name="20% - Cor2 70 6" xfId="20763" xr:uid="{248DFA75-4AE2-4591-A7FF-E0B0DA07ABAE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3" xfId="13189" xr:uid="{00000000-0005-0000-0000-00009B000000}"/>
    <cellStyle name="20% - Cor2 71 2 3 2" xfId="30002" xr:uid="{E5A9FC13-6AEC-45D3-BC9D-CADD3FB4EC36}"/>
    <cellStyle name="20% - Cor2 71 2 4" xfId="32594" xr:uid="{0FB882EA-154E-4EE5-AE3E-D5BAA441B26A}"/>
    <cellStyle name="20% - Cor2 71 2 5" xfId="22662" xr:uid="{8C00261B-7D09-4920-BCB3-1B57F59C8F51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4" xfId="11294" xr:uid="{00000000-0005-0000-0000-00009B000000}"/>
    <cellStyle name="20% - Cor2 71 4 2" xfId="28814" xr:uid="{0655D3C9-2F01-4E4C-B91C-D141AB1E082B}"/>
    <cellStyle name="20% - Cor2 71 5" xfId="31416" xr:uid="{C41C6A61-C473-40E9-A03B-0C1E79A63A7B}"/>
    <cellStyle name="20% - Cor2 71 6" xfId="20764" xr:uid="{48A99DD9-22E7-4638-8B5D-2E49A6ADC8AA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3" xfId="13190" xr:uid="{00000000-0005-0000-0000-00009C000000}"/>
    <cellStyle name="20% - Cor2 72 2 3 2" xfId="30003" xr:uid="{78153AD7-FE7C-42BF-A2D9-0F93E2F45BEB}"/>
    <cellStyle name="20% - Cor2 72 2 4" xfId="32595" xr:uid="{22D62723-B195-4082-890F-EC97D27AB52B}"/>
    <cellStyle name="20% - Cor2 72 2 5" xfId="22663" xr:uid="{19D184BA-F49C-4902-A805-6A982698F504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4" xfId="11295" xr:uid="{00000000-0005-0000-0000-00009C000000}"/>
    <cellStyle name="20% - Cor2 72 4 2" xfId="28815" xr:uid="{A7F4EEDB-3C34-4417-9912-B91723AAE310}"/>
    <cellStyle name="20% - Cor2 72 5" xfId="31417" xr:uid="{D12BE321-0A39-4B33-B1C0-C819F9EFCC26}"/>
    <cellStyle name="20% - Cor2 72 6" xfId="20765" xr:uid="{D1366FAA-DAFD-4B10-92FE-2BB2BE234815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3" xfId="13191" xr:uid="{00000000-0005-0000-0000-00009D000000}"/>
    <cellStyle name="20% - Cor2 73 2 3 2" xfId="30004" xr:uid="{706094A1-4ADD-4C26-8FA8-6A3F442E4E59}"/>
    <cellStyle name="20% - Cor2 73 2 4" xfId="32596" xr:uid="{09673DB0-D628-4A75-A72F-7C978EBFCC9A}"/>
    <cellStyle name="20% - Cor2 73 2 5" xfId="22664" xr:uid="{3F686FD5-A86A-4299-A38C-2AE2423BAA04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4" xfId="11296" xr:uid="{00000000-0005-0000-0000-00009D000000}"/>
    <cellStyle name="20% - Cor2 73 4 2" xfId="28816" xr:uid="{672614ED-8A53-4C3B-8FA7-B2CD959C7F69}"/>
    <cellStyle name="20% - Cor2 73 5" xfId="31418" xr:uid="{C18E4B50-8EB4-4B8C-AEAA-BADA338E615E}"/>
    <cellStyle name="20% - Cor2 73 6" xfId="20766" xr:uid="{50467311-8DFD-486E-870A-25B913FCDC45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3" xfId="13020" xr:uid="{00000000-0005-0000-0000-0000B8020000}"/>
    <cellStyle name="20% - Cor2 74 2 4" xfId="22493" xr:uid="{D07EF323-51D8-4F52-A55D-4BB256739B04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4" xfId="11126" xr:uid="{00000000-0005-0000-0000-0000B8020000}"/>
    <cellStyle name="20% - Cor2 74 4 2" xfId="28651" xr:uid="{60DD3459-FC4E-44CD-8231-6DD920EF8594}"/>
    <cellStyle name="20% - Cor2 74 5" xfId="31253" xr:uid="{FE82A5C8-162C-4A07-AF48-BC67264D7747}"/>
    <cellStyle name="20% - Cor2 74 6" xfId="20598" xr:uid="{CD305948-2DD5-4D9A-851D-C4DF5660FD7B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3" xfId="12954" xr:uid="{00000000-0005-0000-0000-0000BD0F0000}"/>
    <cellStyle name="20% - Cor2 75 3 2" xfId="29803" xr:uid="{BA1B23D7-2FDB-4DAD-9C2E-5B336CA6B96E}"/>
    <cellStyle name="20% - Cor2 75 4" xfId="32403" xr:uid="{9BBFA90C-2F62-4279-B605-04E5236B5617}"/>
    <cellStyle name="20% - Cor2 75 5" xfId="22427" xr:uid="{4D42311E-B077-4CC0-A0A3-5E545ADC9A94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3" xfId="32431" xr:uid="{4CA006A2-14E8-4B29-877C-0E9E566819AE}"/>
    <cellStyle name="20% - Cor2 76 4" xfId="24077" xr:uid="{D92D230A-C7A0-4780-8748-CE7E3794665C}"/>
    <cellStyle name="20% - Cor2 77" xfId="10813" xr:uid="{00000000-0005-0000-0000-000069290000}"/>
    <cellStyle name="20% - Cor2 77 2" xfId="28546" xr:uid="{EF615EAC-D199-4D47-9200-D29B9AC32C46}"/>
    <cellStyle name="20% - Cor2 78" xfId="33603" xr:uid="{9DF4CA17-6482-4013-A00F-CC3AF41832CD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3" xfId="13193" xr:uid="{00000000-0005-0000-0000-00009F000000}"/>
    <cellStyle name="20% - Cor2 8 2 2 3 2" xfId="30006" xr:uid="{B2D26753-1EA7-4E5C-8CFB-0F02E6216830}"/>
    <cellStyle name="20% - Cor2 8 2 2 4" xfId="32598" xr:uid="{650D479D-05A3-4E9B-9DDD-B62CC7A10B73}"/>
    <cellStyle name="20% - Cor2 8 2 2 5" xfId="22666" xr:uid="{E85AF36D-2839-4371-81E1-D91B83461E02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4" xfId="11298" xr:uid="{00000000-0005-0000-0000-00009F000000}"/>
    <cellStyle name="20% - Cor2 8 2 4 2" xfId="28818" xr:uid="{F6223667-DD05-4771-A167-4838D170B287}"/>
    <cellStyle name="20% - Cor2 8 2 5" xfId="31420" xr:uid="{55687AA9-9C7C-4217-8AF0-0599FF68BFE9}"/>
    <cellStyle name="20% - Cor2 8 2 6" xfId="20768" xr:uid="{694E85E7-2A78-4F02-A946-529B2785FDA6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3" xfId="13192" xr:uid="{00000000-0005-0000-0000-00009E000000}"/>
    <cellStyle name="20% - Cor2 8 3 3 2" xfId="30005" xr:uid="{4335F972-C289-49FB-94EC-8FE7D672F274}"/>
    <cellStyle name="20% - Cor2 8 3 4" xfId="32597" xr:uid="{0C080EC4-86E1-49A0-9145-AD7FB576A799}"/>
    <cellStyle name="20% - Cor2 8 3 5" xfId="22665" xr:uid="{EC8B7FF4-EFA7-4850-9658-53B7BBAFDA28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5" xfId="11297" xr:uid="{00000000-0005-0000-0000-00009E000000}"/>
    <cellStyle name="20% - Cor2 8 5 2" xfId="28817" xr:uid="{106B087C-710F-4A37-B346-10D1BAFE4F33}"/>
    <cellStyle name="20% - Cor2 8 6" xfId="31419" xr:uid="{1B6E3044-8F33-44D2-A83E-7E8D1FCB621D}"/>
    <cellStyle name="20% - Cor2 8 7" xfId="20767" xr:uid="{5AD15841-77AF-4121-ABC2-786E55F059E6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3" xfId="13195" xr:uid="{00000000-0005-0000-0000-0000A1000000}"/>
    <cellStyle name="20% - Cor2 9 2 2 3 2" xfId="30008" xr:uid="{0601108A-458E-4157-AA4A-A8125C5E0D22}"/>
    <cellStyle name="20% - Cor2 9 2 2 4" xfId="32600" xr:uid="{3077498D-D011-4188-B26E-B9134A8B84D4}"/>
    <cellStyle name="20% - Cor2 9 2 2 5" xfId="22668" xr:uid="{219502B4-D9F3-437E-BCC2-93198DC2463A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4" xfId="11300" xr:uid="{00000000-0005-0000-0000-0000A1000000}"/>
    <cellStyle name="20% - Cor2 9 2 4 2" xfId="28820" xr:uid="{3AD9B8DF-469F-4159-860B-81979A6F0E73}"/>
    <cellStyle name="20% - Cor2 9 2 5" xfId="31422" xr:uid="{4F3E27D9-FC65-431C-BA67-62C6C2FA097D}"/>
    <cellStyle name="20% - Cor2 9 2 6" xfId="20770" xr:uid="{9DC97929-137A-4B28-B833-A868A3076065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3" xfId="13194" xr:uid="{00000000-0005-0000-0000-0000A0000000}"/>
    <cellStyle name="20% - Cor2 9 3 3 2" xfId="30007" xr:uid="{D49CF09D-B17F-4A73-A958-C49D40FC0233}"/>
    <cellStyle name="20% - Cor2 9 3 4" xfId="32599" xr:uid="{E9BCD724-2A7E-4A27-960F-41E8FC614832}"/>
    <cellStyle name="20% - Cor2 9 3 5" xfId="22667" xr:uid="{F96F366D-A03B-4E85-9E12-CAE53594BAA1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5" xfId="11299" xr:uid="{00000000-0005-0000-0000-0000A0000000}"/>
    <cellStyle name="20% - Cor2 9 5 2" xfId="28819" xr:uid="{834B4534-EF88-4BC2-A85D-4A0850124AD9}"/>
    <cellStyle name="20% - Cor2 9 6" xfId="31421" xr:uid="{2C0473D1-E63E-47B9-A279-9B374D4EAA95}"/>
    <cellStyle name="20% - Cor2 9 7" xfId="20769" xr:uid="{8DF3B22E-4B00-4591-A8A0-A87C3C994B8D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3" xfId="13196" xr:uid="{00000000-0005-0000-0000-0000A3000000}"/>
    <cellStyle name="20% - Cor3 10 2 3 2" xfId="30009" xr:uid="{F4288DE4-523F-4796-BDCE-211375EBDB2B}"/>
    <cellStyle name="20% - Cor3 10 2 4" xfId="32601" xr:uid="{610C9FC3-8727-410B-85A4-92344B178240}"/>
    <cellStyle name="20% - Cor3 10 2 5" xfId="22669" xr:uid="{F1492250-E6C8-4091-B136-62FD4601D61F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4" xfId="11301" xr:uid="{00000000-0005-0000-0000-0000A3000000}"/>
    <cellStyle name="20% - Cor3 10 4 2" xfId="28821" xr:uid="{00BD12BB-0A54-493E-BA77-664F78B62CA2}"/>
    <cellStyle name="20% - Cor3 10 5" xfId="31423" xr:uid="{C9BCA7BB-93B2-42D1-9F11-A276BB29AEEA}"/>
    <cellStyle name="20% - Cor3 10 6" xfId="20771" xr:uid="{7DA60BB3-E10C-45DF-9F0D-3EE65E2FE5E1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3" xfId="13197" xr:uid="{00000000-0005-0000-0000-0000A4000000}"/>
    <cellStyle name="20% - Cor3 11 2 3 2" xfId="30010" xr:uid="{3B0DB106-C74B-47B1-8EB7-2D039D1D320D}"/>
    <cellStyle name="20% - Cor3 11 2 4" xfId="32602" xr:uid="{DAC00593-CE94-4D67-9BA6-240E036FE744}"/>
    <cellStyle name="20% - Cor3 11 2 5" xfId="22670" xr:uid="{213A2704-FEF6-40A2-968B-8FC59B58DF8F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4" xfId="11302" xr:uid="{00000000-0005-0000-0000-0000A4000000}"/>
    <cellStyle name="20% - Cor3 11 4 2" xfId="28822" xr:uid="{7BA46F26-808F-4085-8291-F7AB7A701E2C}"/>
    <cellStyle name="20% - Cor3 11 5" xfId="31424" xr:uid="{DC5D099F-E147-4C69-A49D-B66B1C4D44CB}"/>
    <cellStyle name="20% - Cor3 11 6" xfId="20772" xr:uid="{35B4E387-2F6B-48D2-8C55-79CCEE4CA2DB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3" xfId="13198" xr:uid="{00000000-0005-0000-0000-0000A5000000}"/>
    <cellStyle name="20% - Cor3 12 2 3 2" xfId="30011" xr:uid="{5AC5FFCD-38A1-49F2-A700-49B087F9A909}"/>
    <cellStyle name="20% - Cor3 12 2 4" xfId="32603" xr:uid="{96CA602A-B4EE-41A4-B507-F995E3A2BD27}"/>
    <cellStyle name="20% - Cor3 12 2 5" xfId="22671" xr:uid="{A4F510C9-C6C5-44FC-AAA0-758B0F9BEC6D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4" xfId="11303" xr:uid="{00000000-0005-0000-0000-0000A5000000}"/>
    <cellStyle name="20% - Cor3 12 4 2" xfId="28823" xr:uid="{314DAB57-82F8-4D25-B705-CFDF65CAF933}"/>
    <cellStyle name="20% - Cor3 12 5" xfId="31425" xr:uid="{4518927F-A0E9-457F-8359-64CFC9E13C10}"/>
    <cellStyle name="20% - Cor3 12 6" xfId="20773" xr:uid="{1A6F3E32-C6F1-4236-BB90-75E06F8B638A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3" xfId="13199" xr:uid="{00000000-0005-0000-0000-0000A6000000}"/>
    <cellStyle name="20% - Cor3 13 2 3 2" xfId="30012" xr:uid="{DC1F69AD-24D0-4AD7-8C77-DB27886B71D8}"/>
    <cellStyle name="20% - Cor3 13 2 4" xfId="32604" xr:uid="{03FF9534-DE05-4D02-96E7-341FCD61933B}"/>
    <cellStyle name="20% - Cor3 13 2 5" xfId="22672" xr:uid="{A7ECB287-617D-4C60-9A6D-FA8BFF9E14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4" xfId="11304" xr:uid="{00000000-0005-0000-0000-0000A6000000}"/>
    <cellStyle name="20% - Cor3 13 4 2" xfId="28824" xr:uid="{169FF6E8-23B0-40D5-8EBE-81D0C2C02035}"/>
    <cellStyle name="20% - Cor3 13 5" xfId="31426" xr:uid="{A847C9AE-79DE-45BE-ABE5-11DB3334E1B7}"/>
    <cellStyle name="20% - Cor3 13 6" xfId="20774" xr:uid="{FC728BB7-89D7-40F9-8FDF-F02503C8432A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3" xfId="13200" xr:uid="{00000000-0005-0000-0000-0000A7000000}"/>
    <cellStyle name="20% - Cor3 14 2 3 2" xfId="30013" xr:uid="{1FD96BED-7A5B-4791-9B33-1A013AD8B96A}"/>
    <cellStyle name="20% - Cor3 14 2 4" xfId="32605" xr:uid="{D39DF2C9-B1C9-4F66-9918-B18D34A71337}"/>
    <cellStyle name="20% - Cor3 14 2 5" xfId="22673" xr:uid="{456EED36-9DC3-4EE2-8180-BAEE71DDFD8F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4" xfId="11305" xr:uid="{00000000-0005-0000-0000-0000A7000000}"/>
    <cellStyle name="20% - Cor3 14 4 2" xfId="28825" xr:uid="{D4F25A0F-F61E-4DAE-8385-0AD64C10E2FC}"/>
    <cellStyle name="20% - Cor3 14 5" xfId="31427" xr:uid="{A6ED1D31-6A49-40D9-9542-7F0722633385}"/>
    <cellStyle name="20% - Cor3 14 6" xfId="20775" xr:uid="{884A0F93-8790-4059-9D83-4EA216E60406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3" xfId="13201" xr:uid="{00000000-0005-0000-0000-0000A8000000}"/>
    <cellStyle name="20% - Cor3 15 2 3 2" xfId="30014" xr:uid="{F88FDA51-7009-4095-A23B-27E6FC985FEE}"/>
    <cellStyle name="20% - Cor3 15 2 4" xfId="32606" xr:uid="{6969FD14-1502-41BE-B4A6-2753D6F0D0C5}"/>
    <cellStyle name="20% - Cor3 15 2 5" xfId="22674" xr:uid="{0165E9B7-614C-4B76-83E6-6D3C0DA218E6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4" xfId="11306" xr:uid="{00000000-0005-0000-0000-0000A8000000}"/>
    <cellStyle name="20% - Cor3 15 4 2" xfId="28826" xr:uid="{BC25E534-AAB0-4AF7-B7F7-6910B97694A0}"/>
    <cellStyle name="20% - Cor3 15 5" xfId="31428" xr:uid="{A473B80E-A554-4300-892B-8923324AE14E}"/>
    <cellStyle name="20% - Cor3 15 6" xfId="20776" xr:uid="{B362F833-5C7D-4F1F-871A-2021EF4E15A7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3" xfId="13202" xr:uid="{00000000-0005-0000-0000-0000A9000000}"/>
    <cellStyle name="20% - Cor3 16 2 3 2" xfId="30015" xr:uid="{8D9CB12C-32EE-4256-8843-A02588883D88}"/>
    <cellStyle name="20% - Cor3 16 2 4" xfId="32607" xr:uid="{20CD8301-4BA5-4AB9-ABA0-EFB6384426DF}"/>
    <cellStyle name="20% - Cor3 16 2 5" xfId="22675" xr:uid="{A76A5B0D-E6E2-444F-B696-F0743CE3E7DB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4" xfId="11307" xr:uid="{00000000-0005-0000-0000-0000A9000000}"/>
    <cellStyle name="20% - Cor3 16 4 2" xfId="28827" xr:uid="{50775A02-9A43-4458-9332-3C99C5CEB7B1}"/>
    <cellStyle name="20% - Cor3 16 5" xfId="31429" xr:uid="{D48E83BA-B6E5-4F77-B1F0-3CB60D4A4B45}"/>
    <cellStyle name="20% - Cor3 16 6" xfId="20777" xr:uid="{EB76D183-ED74-4216-B5CD-5D629EADF41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3" xfId="13203" xr:uid="{00000000-0005-0000-0000-0000AA000000}"/>
    <cellStyle name="20% - Cor3 17 2 3 2" xfId="30016" xr:uid="{1BDDA91A-39C2-4752-8BBA-97C12A0CD297}"/>
    <cellStyle name="20% - Cor3 17 2 4" xfId="32608" xr:uid="{04A279E3-FE84-4428-8A92-3FC16A491B69}"/>
    <cellStyle name="20% - Cor3 17 2 5" xfId="22676" xr:uid="{E0BE8213-FA18-41EB-9180-86ABA8F8D92F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4" xfId="11308" xr:uid="{00000000-0005-0000-0000-0000AA000000}"/>
    <cellStyle name="20% - Cor3 17 4 2" xfId="28828" xr:uid="{45D417CB-57F7-4CAD-B34E-E5AAB40DCB7B}"/>
    <cellStyle name="20% - Cor3 17 5" xfId="31430" xr:uid="{994BECD9-3702-4FA3-819B-98CD8A0D1850}"/>
    <cellStyle name="20% - Cor3 17 6" xfId="20778" xr:uid="{390B20D2-7A98-441E-921B-8714E67C4B09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3" xfId="13204" xr:uid="{00000000-0005-0000-0000-0000AB000000}"/>
    <cellStyle name="20% - Cor3 18 2 3 2" xfId="30017" xr:uid="{EE1B10C0-254C-4C47-9465-3E5E87CB18BE}"/>
    <cellStyle name="20% - Cor3 18 2 4" xfId="32609" xr:uid="{5EA4D802-15C3-4C44-9826-99875D45EDDE}"/>
    <cellStyle name="20% - Cor3 18 2 5" xfId="22677" xr:uid="{BF46DC80-0BD9-4744-A146-B620DDE79383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4" xfId="11309" xr:uid="{00000000-0005-0000-0000-0000AB000000}"/>
    <cellStyle name="20% - Cor3 18 4 2" xfId="28829" xr:uid="{9243D6F1-7561-49D6-8084-3004FF5D235F}"/>
    <cellStyle name="20% - Cor3 18 5" xfId="31431" xr:uid="{18252B55-EEC0-4AF9-8F28-25F9876D5770}"/>
    <cellStyle name="20% - Cor3 18 6" xfId="20779" xr:uid="{ACC213FD-B3B3-4A76-97F4-43616EDBFDBA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3" xfId="11312" xr:uid="{00000000-0005-0000-0000-0000AE000000}"/>
    <cellStyle name="20% - Cor3 2 2 2 2 4" xfId="20781" xr:uid="{26FC944C-E789-4DFD-B507-E0E0735A82FA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3" xfId="13206" xr:uid="{00000000-0005-0000-0000-0000AE000000}"/>
    <cellStyle name="20% - Cor3 2 2 2 3 4" xfId="22679" xr:uid="{39FAF68F-09B8-4ECC-A8EC-AB76091370C1}"/>
    <cellStyle name="20% - Cor3 2 2 2 4" xfId="28831" xr:uid="{73C62FCD-6DF2-4A5E-A8B6-8639586C31C6}"/>
    <cellStyle name="20% - Cor3 2 2 2 5" xfId="31433" xr:uid="{91C0F493-D1A0-47B5-B7B7-0BCFE76CE123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3" xfId="10976" xr:uid="{00000000-0005-0000-0000-000016000000}"/>
    <cellStyle name="20% - Cor3 2 2 3 3 2" xfId="30019" xr:uid="{C64A2CFA-FEC0-4D1A-A8AD-17673FE08B83}"/>
    <cellStyle name="20% - Cor3 2 2 3 4" xfId="32611" xr:uid="{71EEA41D-1C72-40B6-B759-0475076772CF}"/>
    <cellStyle name="20% - Cor3 2 2 3 5" xfId="20386" xr:uid="{F634EEE8-3A33-4C07-BEFA-B51184B8F92F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3" xfId="12890" xr:uid="{00000000-0005-0000-0000-000016000000}"/>
    <cellStyle name="20% - Cor3 2 2 4 4" xfId="22362" xr:uid="{118432C7-44EC-497F-AB54-240B59D34904}"/>
    <cellStyle name="20% - Cor3 2 2 5" xfId="28443" xr:uid="{39750F1B-78AE-4232-91F8-5203271FC97B}"/>
    <cellStyle name="20% - Cor3 2 2 6" xfId="31136" xr:uid="{CBF90FC7-D6E8-42FB-A82D-2E233119A8A4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3" xfId="11311" xr:uid="{00000000-0005-0000-0000-0000AD000000}"/>
    <cellStyle name="20% - Cor3 2 3 2 4" xfId="20780" xr:uid="{31AC6C31-8473-464D-B1F4-8E1E9DBD415C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3" xfId="13205" xr:uid="{00000000-0005-0000-0000-0000AD000000}"/>
    <cellStyle name="20% - Cor3 2 3 3 4" xfId="22678" xr:uid="{3B3403C5-B6CE-4B6C-9189-2936AEE01A6B}"/>
    <cellStyle name="20% - Cor3 2 3 4" xfId="28830" xr:uid="{10E7FC6B-B9BA-4030-872A-3876563B58A1}"/>
    <cellStyle name="20% - Cor3 2 3 5" xfId="31432" xr:uid="{203D841D-F7EE-4373-880A-A129ED76519C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3" xfId="10894" xr:uid="{00000000-0005-0000-0000-000015000000}"/>
    <cellStyle name="20% - Cor3 2 4 3 2" xfId="30018" xr:uid="{14DB809D-02DF-4B8A-B6CC-4CCA3DEB3C3C}"/>
    <cellStyle name="20% - Cor3 2 4 4" xfId="32610" xr:uid="{8C77FCCB-70CE-42C6-AA2E-2DB42820743D}"/>
    <cellStyle name="20% - Cor3 2 4 5" xfId="20308" xr:uid="{7F1648D9-941E-478C-99E0-E60D75CCA738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3" xfId="12811" xr:uid="{00000000-0005-0000-0000-000015000000}"/>
    <cellStyle name="20% - Cor3 2 5 4" xfId="22283" xr:uid="{B173541E-FEB2-4C09-B6DA-D014752F564F}"/>
    <cellStyle name="20% - Cor3 2 6" xfId="28365" xr:uid="{F6125D7B-9284-4FC4-BAD7-F40E171F2CAD}"/>
    <cellStyle name="20% - Cor3 2 7" xfId="31058" xr:uid="{DFA92545-542F-492B-B58F-9B9C2C62E01B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3" xfId="13207" xr:uid="{00000000-0005-0000-0000-0000AF000000}"/>
    <cellStyle name="20% - Cor3 20 2 3 2" xfId="30020" xr:uid="{47CF3587-8322-4F09-A7C0-56D83314761C}"/>
    <cellStyle name="20% - Cor3 20 2 4" xfId="32612" xr:uid="{981267DB-8085-4389-839C-87A3E88AE2A4}"/>
    <cellStyle name="20% - Cor3 20 2 5" xfId="22680" xr:uid="{A2AEDBF2-3D8E-4A48-B7B0-871E27B494B9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4" xfId="11313" xr:uid="{00000000-0005-0000-0000-0000AF000000}"/>
    <cellStyle name="20% - Cor3 20 4 2" xfId="28832" xr:uid="{D4C2E414-DD2E-4E94-AB32-1A5A795777C5}"/>
    <cellStyle name="20% - Cor3 20 5" xfId="31434" xr:uid="{D28CBC66-3DAC-4420-9821-E63A76FEF6AD}"/>
    <cellStyle name="20% - Cor3 20 6" xfId="20782" xr:uid="{F4CA6C68-CBD9-49F4-A5F4-ADC4627901BE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3" xfId="13208" xr:uid="{00000000-0005-0000-0000-0000B0000000}"/>
    <cellStyle name="20% - Cor3 21 2 3 2" xfId="30021" xr:uid="{45E4CF46-D7DE-4EAF-BB26-8BE2107A353D}"/>
    <cellStyle name="20% - Cor3 21 2 4" xfId="32613" xr:uid="{A4E241D5-008B-47F1-BC62-C7EAF5A9C412}"/>
    <cellStyle name="20% - Cor3 21 2 5" xfId="22681" xr:uid="{875AE3EC-D302-4D2D-BB64-4CBCA92F792A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4" xfId="11314" xr:uid="{00000000-0005-0000-0000-0000B0000000}"/>
    <cellStyle name="20% - Cor3 21 4 2" xfId="28833" xr:uid="{5D0AA5AC-D163-4326-9D78-2703EBD30C68}"/>
    <cellStyle name="20% - Cor3 21 5" xfId="31435" xr:uid="{B70F653A-8C3E-42CC-8202-8407746B3359}"/>
    <cellStyle name="20% - Cor3 21 6" xfId="20783" xr:uid="{05D7A4F7-1459-4982-8D10-655C9798BDB2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3" xfId="13209" xr:uid="{00000000-0005-0000-0000-0000B1000000}"/>
    <cellStyle name="20% - Cor3 22 2 3 2" xfId="30022" xr:uid="{38E15AF1-82F0-4A25-A22C-21BFEA50DBBF}"/>
    <cellStyle name="20% - Cor3 22 2 4" xfId="32614" xr:uid="{2E855217-F3AC-48A3-A25F-F9D0E000AF87}"/>
    <cellStyle name="20% - Cor3 22 2 5" xfId="22682" xr:uid="{913AD621-7B08-4678-B039-5C067434A02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4" xfId="11315" xr:uid="{00000000-0005-0000-0000-0000B1000000}"/>
    <cellStyle name="20% - Cor3 22 4 2" xfId="28834" xr:uid="{51E393FB-E291-465D-9B8C-4B80B0D7E766}"/>
    <cellStyle name="20% - Cor3 22 5" xfId="31436" xr:uid="{79BD71E8-B1E4-4F85-8ADD-C7FB20F9E752}"/>
    <cellStyle name="20% - Cor3 22 6" xfId="20784" xr:uid="{CC740208-DC70-46FD-8D35-7D1D44618B7E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3" xfId="13210" xr:uid="{00000000-0005-0000-0000-0000B2000000}"/>
    <cellStyle name="20% - Cor3 23 2 3 2" xfId="30023" xr:uid="{59762DA2-073B-4D8A-8B0E-D372EC8D0955}"/>
    <cellStyle name="20% - Cor3 23 2 4" xfId="32615" xr:uid="{1FFBB7EB-A40D-4FA8-82E4-D824634613E2}"/>
    <cellStyle name="20% - Cor3 23 2 5" xfId="22683" xr:uid="{D958DEEE-F039-4150-BA69-E7F276678AE6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4" xfId="11316" xr:uid="{00000000-0005-0000-0000-0000B2000000}"/>
    <cellStyle name="20% - Cor3 23 4 2" xfId="28835" xr:uid="{F4040128-7A86-49E1-AE4E-C5451289F5BD}"/>
    <cellStyle name="20% - Cor3 23 5" xfId="31437" xr:uid="{1B4F9BFB-59D7-4B0F-BB8B-A2EB596CEEB0}"/>
    <cellStyle name="20% - Cor3 23 6" xfId="20785" xr:uid="{1F614F1B-E10C-4BBD-90DB-751BE2B6B62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3" xfId="13211" xr:uid="{00000000-0005-0000-0000-0000B3000000}"/>
    <cellStyle name="20% - Cor3 24 2 3 2" xfId="30024" xr:uid="{219C17E2-A9A5-4762-9C9F-71F1C5ED9BF6}"/>
    <cellStyle name="20% - Cor3 24 2 4" xfId="32616" xr:uid="{E9972249-6234-4FF4-A012-9D1C41561A90}"/>
    <cellStyle name="20% - Cor3 24 2 5" xfId="22684" xr:uid="{3983B941-641D-4095-B8E0-1F66DE67EF53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4" xfId="11317" xr:uid="{00000000-0005-0000-0000-0000B3000000}"/>
    <cellStyle name="20% - Cor3 24 4 2" xfId="28836" xr:uid="{4FCE418D-ECCE-4F62-AAED-211349A82C08}"/>
    <cellStyle name="20% - Cor3 24 5" xfId="31438" xr:uid="{B5B888B7-DD64-4BDA-BD0B-665089B142C5}"/>
    <cellStyle name="20% - Cor3 24 6" xfId="20786" xr:uid="{D378B747-28E7-45E7-8E25-E6F5BACCB066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3" xfId="13212" xr:uid="{00000000-0005-0000-0000-0000B4000000}"/>
    <cellStyle name="20% - Cor3 25 2 3 2" xfId="30025" xr:uid="{15DA61D0-96B8-424C-81B1-29A87179C859}"/>
    <cellStyle name="20% - Cor3 25 2 4" xfId="32617" xr:uid="{65DB7343-2F2A-405F-B852-5E00595A75CC}"/>
    <cellStyle name="20% - Cor3 25 2 5" xfId="22685" xr:uid="{E1E3EBEF-6564-42F9-8188-F8B0C20E5D47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4" xfId="11318" xr:uid="{00000000-0005-0000-0000-0000B4000000}"/>
    <cellStyle name="20% - Cor3 25 4 2" xfId="28837" xr:uid="{BF32B353-8344-485C-BCC0-AC3B91D06DA6}"/>
    <cellStyle name="20% - Cor3 25 5" xfId="31439" xr:uid="{DFAA4263-7D08-4F00-9D23-54DFCEF9B0AC}"/>
    <cellStyle name="20% - Cor3 25 6" xfId="20787" xr:uid="{E3B8044B-FB1E-4357-BFFF-F079CFF15490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3" xfId="13213" xr:uid="{00000000-0005-0000-0000-0000B5000000}"/>
    <cellStyle name="20% - Cor3 26 2 3 2" xfId="30026" xr:uid="{4EAA9E29-C071-4CCF-94A3-5348D0525188}"/>
    <cellStyle name="20% - Cor3 26 2 4" xfId="32618" xr:uid="{0199C488-FF27-495F-ABB7-EE148042FFA3}"/>
    <cellStyle name="20% - Cor3 26 2 5" xfId="22686" xr:uid="{4BD84C7B-D174-4148-9B30-BBB798D59A01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4" xfId="11319" xr:uid="{00000000-0005-0000-0000-0000B5000000}"/>
    <cellStyle name="20% - Cor3 26 4 2" xfId="28838" xr:uid="{5E759375-7423-454C-A868-FD8FF6738F53}"/>
    <cellStyle name="20% - Cor3 26 5" xfId="31440" xr:uid="{3DC8D82C-1DF0-4FF0-A4F0-724EC7934DA2}"/>
    <cellStyle name="20% - Cor3 26 6" xfId="20788" xr:uid="{597E62ED-2E68-40EC-8299-41A876D1F398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3" xfId="13214" xr:uid="{00000000-0005-0000-0000-0000B6000000}"/>
    <cellStyle name="20% - Cor3 27 2 3 2" xfId="30027" xr:uid="{C7805E4B-86D9-4A16-9BC4-C83DE43DECAF}"/>
    <cellStyle name="20% - Cor3 27 2 4" xfId="32619" xr:uid="{1084BD71-640C-44E8-8CB8-26DA913E61AC}"/>
    <cellStyle name="20% - Cor3 27 2 5" xfId="22687" xr:uid="{6BEB4BDE-35E2-4064-98D2-CD6A978905AD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4" xfId="11320" xr:uid="{00000000-0005-0000-0000-0000B6000000}"/>
    <cellStyle name="20% - Cor3 27 4 2" xfId="28839" xr:uid="{1197A49B-6ED0-4B7F-8D2C-2A19AFA1D3FD}"/>
    <cellStyle name="20% - Cor3 27 5" xfId="31441" xr:uid="{A97F64BD-815D-41DD-94AC-6AE552EA8758}"/>
    <cellStyle name="20% - Cor3 27 6" xfId="20789" xr:uid="{52EAF5CB-B981-4E24-AFD5-A55C1E1C0D0C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3" xfId="13215" xr:uid="{00000000-0005-0000-0000-0000B7000000}"/>
    <cellStyle name="20% - Cor3 28 2 3 2" xfId="30028" xr:uid="{48349F4D-E392-4362-8AA5-3067FDCD0A0B}"/>
    <cellStyle name="20% - Cor3 28 2 4" xfId="32620" xr:uid="{A377B20D-D680-4556-9FA5-5508E96CBC63}"/>
    <cellStyle name="20% - Cor3 28 2 5" xfId="22688" xr:uid="{736E9873-F4C9-4D43-BF50-69A68C0AFC8A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4" xfId="11321" xr:uid="{00000000-0005-0000-0000-0000B7000000}"/>
    <cellStyle name="20% - Cor3 28 4 2" xfId="28840" xr:uid="{ED6C3E97-7491-41B2-AA78-CF67D800788C}"/>
    <cellStyle name="20% - Cor3 28 5" xfId="31442" xr:uid="{A51E7931-6238-47AC-804D-0A6314A33ACB}"/>
    <cellStyle name="20% - Cor3 28 6" xfId="20790" xr:uid="{C09B8EFA-8D7E-4AF2-BDE2-04748338D017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3" xfId="13216" xr:uid="{00000000-0005-0000-0000-0000B8000000}"/>
    <cellStyle name="20% - Cor3 29 2 3 2" xfId="30029" xr:uid="{0355C55C-CA1C-45D4-B121-1C63B26AEF77}"/>
    <cellStyle name="20% - Cor3 29 2 4" xfId="32621" xr:uid="{AAD2B27D-2A94-4665-83D4-896DFC53A241}"/>
    <cellStyle name="20% - Cor3 29 2 5" xfId="22689" xr:uid="{5427C0F2-8CE5-420B-B79D-B0F9F19472A7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4" xfId="11322" xr:uid="{00000000-0005-0000-0000-0000B8000000}"/>
    <cellStyle name="20% - Cor3 29 4 2" xfId="28841" xr:uid="{1BB673B2-106F-47DD-B01F-F77037A9D0CD}"/>
    <cellStyle name="20% - Cor3 29 5" xfId="31443" xr:uid="{C4A7FB71-0E3A-486A-9C0F-16D70228C607}"/>
    <cellStyle name="20% - Cor3 29 6" xfId="20791" xr:uid="{876D34A7-9967-40CE-8186-03773F5251EB}"/>
    <cellStyle name="20% - Cor3 3" xfId="134" xr:uid="{00000000-0005-0000-0000-00003D000000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3" xfId="11324" xr:uid="{00000000-0005-0000-0000-0000BA000000}"/>
    <cellStyle name="20% - Cor3 3 2 2 3 2" xfId="30031" xr:uid="{1D239406-83B2-4E2B-991F-626DB45457CF}"/>
    <cellStyle name="20% - Cor3 3 2 2 4" xfId="32623" xr:uid="{623E9312-4835-4679-B64B-784F11F79DA7}"/>
    <cellStyle name="20% - Cor3 3 2 2 5" xfId="20793" xr:uid="{9A7BCE12-4BB4-47F1-B1F4-71F63FB75075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3" xfId="13218" xr:uid="{00000000-0005-0000-0000-0000BA000000}"/>
    <cellStyle name="20% - Cor3 3 2 3 4" xfId="22691" xr:uid="{A1328126-2E07-4A13-8D89-9AF9440C033B}"/>
    <cellStyle name="20% - Cor3 3 2 4" xfId="28843" xr:uid="{7DCF1AEA-2089-45CB-B4AE-C729C2C23437}"/>
    <cellStyle name="20% - Cor3 3 2 5" xfId="31445" xr:uid="{9D74B3D0-28C5-4310-907B-05EA595BD200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3" xfId="13217" xr:uid="{00000000-0005-0000-0000-0000B9000000}"/>
    <cellStyle name="20% - Cor3 3 3 2 4" xfId="22690" xr:uid="{9E9E8061-9598-485D-8831-DE31D7B1328A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4" xfId="11323" xr:uid="{00000000-0005-0000-0000-0000B9000000}"/>
    <cellStyle name="20% - Cor3 3 3 4 2" xfId="28842" xr:uid="{02184A73-0F5C-4CE4-92C5-E49BF0493E62}"/>
    <cellStyle name="20% - Cor3 3 3 5" xfId="31444" xr:uid="{05046D9B-C412-4917-8D4C-DC6EF774E378}"/>
    <cellStyle name="20% - Cor3 3 3 6" xfId="20792" xr:uid="{4F7C4923-9C99-445E-A814-C9F01561EFBC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3" xfId="10948" xr:uid="{00000000-0005-0000-0000-000017000000}"/>
    <cellStyle name="20% - Cor3 3 4 3 2" xfId="30030" xr:uid="{58325B99-9DE6-4785-9840-D25801B8DACE}"/>
    <cellStyle name="20% - Cor3 3 4 4" xfId="32622" xr:uid="{229DC93E-87EC-4F7C-87BE-F7008A7C573A}"/>
    <cellStyle name="20% - Cor3 3 4 5" xfId="20358" xr:uid="{EEA7121B-A19B-45B2-8E1D-4D785A1FD27C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3" xfId="12862" xr:uid="{00000000-0005-0000-0000-000017000000}"/>
    <cellStyle name="20% - Cor3 3 5 4" xfId="22334" xr:uid="{89C923DA-7ED4-4DDD-AC1D-85B911784E87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7" xfId="10208" xr:uid="{00000000-0005-0000-0000-00003D000000}"/>
    <cellStyle name="20% - Cor3 3 7 2" xfId="28415" xr:uid="{9F6AE5AB-4C95-4B92-A24F-B2A90A324213}"/>
    <cellStyle name="20% - Cor3 3 8" xfId="31108" xr:uid="{0C4E93A6-0C44-4E1F-B3A0-90B30BB24BAA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3" xfId="13219" xr:uid="{00000000-0005-0000-0000-0000BB000000}"/>
    <cellStyle name="20% - Cor3 30 2 3 2" xfId="30032" xr:uid="{8C22C2D9-BF3C-4168-8BE1-696FF39CF443}"/>
    <cellStyle name="20% - Cor3 30 2 4" xfId="32624" xr:uid="{85ED5FF5-CDA7-4EFB-B89E-80A58E033828}"/>
    <cellStyle name="20% - Cor3 30 2 5" xfId="22692" xr:uid="{DF913855-EE0A-4687-902B-3BEADDE34A82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4" xfId="11325" xr:uid="{00000000-0005-0000-0000-0000BB000000}"/>
    <cellStyle name="20% - Cor3 30 4 2" xfId="28844" xr:uid="{0F252CB0-5D40-425B-9BDE-240526759901}"/>
    <cellStyle name="20% - Cor3 30 5" xfId="31446" xr:uid="{03631317-7789-45EC-B3F4-1DC73E42EB38}"/>
    <cellStyle name="20% - Cor3 30 6" xfId="20794" xr:uid="{1518D6C0-6A3B-4FF1-B463-C7CDCFDF6E54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3" xfId="13220" xr:uid="{00000000-0005-0000-0000-0000BC000000}"/>
    <cellStyle name="20% - Cor3 31 2 3 2" xfId="30033" xr:uid="{52440346-636E-4F18-BA3F-B02E17FB3784}"/>
    <cellStyle name="20% - Cor3 31 2 4" xfId="32625" xr:uid="{42E43803-16EE-4120-A11C-954DFC61F6EE}"/>
    <cellStyle name="20% - Cor3 31 2 5" xfId="22693" xr:uid="{2A1F1988-BEE3-4927-8D55-86FDB934A24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4" xfId="11326" xr:uid="{00000000-0005-0000-0000-0000BC000000}"/>
    <cellStyle name="20% - Cor3 31 4 2" xfId="28845" xr:uid="{64685F36-2377-4086-A322-EB36D9730E66}"/>
    <cellStyle name="20% - Cor3 31 5" xfId="31447" xr:uid="{46DB6336-484B-445D-B6E2-F4DA5DE9D16D}"/>
    <cellStyle name="20% - Cor3 31 6" xfId="20795" xr:uid="{4D4AD6BE-B306-4F5F-B11F-722087753A27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3" xfId="13221" xr:uid="{00000000-0005-0000-0000-0000BD000000}"/>
    <cellStyle name="20% - Cor3 32 2 3 2" xfId="30034" xr:uid="{492E317B-8894-450C-879B-25DF166C8BFD}"/>
    <cellStyle name="20% - Cor3 32 2 4" xfId="32626" xr:uid="{F1741879-68F0-455A-A603-B292496A176A}"/>
    <cellStyle name="20% - Cor3 32 2 5" xfId="22694" xr:uid="{1E2D7617-9D42-406A-9620-86F57453E08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4" xfId="11327" xr:uid="{00000000-0005-0000-0000-0000BD000000}"/>
    <cellStyle name="20% - Cor3 32 4 2" xfId="28846" xr:uid="{41413C9F-5528-4435-A478-E91A2E17B45E}"/>
    <cellStyle name="20% - Cor3 32 5" xfId="31448" xr:uid="{A571DCEB-2667-453A-981A-2265E0BF9A11}"/>
    <cellStyle name="20% - Cor3 32 6" xfId="20796" xr:uid="{9BA37C84-E29A-482A-894F-5F72040A8799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3" xfId="13222" xr:uid="{00000000-0005-0000-0000-0000BE000000}"/>
    <cellStyle name="20% - Cor3 33 2 3 2" xfId="30035" xr:uid="{A364AD41-8D17-420D-97A0-3394463ABBBF}"/>
    <cellStyle name="20% - Cor3 33 2 4" xfId="32627" xr:uid="{319E27C5-2C4C-4A9A-9B8C-6FF6E33126F0}"/>
    <cellStyle name="20% - Cor3 33 2 5" xfId="22695" xr:uid="{FB13C61D-CDD5-4676-96F0-579F83FEC90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4" xfId="11328" xr:uid="{00000000-0005-0000-0000-0000BE000000}"/>
    <cellStyle name="20% - Cor3 33 4 2" xfId="28847" xr:uid="{BE2208B1-6CBF-4648-851E-DF29487D0B33}"/>
    <cellStyle name="20% - Cor3 33 5" xfId="31449" xr:uid="{EED0C0C2-CDC7-42EA-A0AB-E1828FF3FB0B}"/>
    <cellStyle name="20% - Cor3 33 6" xfId="20797" xr:uid="{76E47755-9A65-4D1B-8641-CC1233DD3125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3" xfId="13223" xr:uid="{00000000-0005-0000-0000-0000BF000000}"/>
    <cellStyle name="20% - Cor3 34 2 3 2" xfId="30036" xr:uid="{8FA51A17-A566-46C9-B128-F1060E7C5B9F}"/>
    <cellStyle name="20% - Cor3 34 2 4" xfId="32628" xr:uid="{7D55230E-76B2-42CE-9642-8D0E729E1D2D}"/>
    <cellStyle name="20% - Cor3 34 2 5" xfId="22696" xr:uid="{FDA1B572-B53D-41BE-8097-AEBC9FCF33BD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4" xfId="11329" xr:uid="{00000000-0005-0000-0000-0000BF000000}"/>
    <cellStyle name="20% - Cor3 34 4 2" xfId="28848" xr:uid="{A808983F-8333-48E0-8C24-1C54B705E442}"/>
    <cellStyle name="20% - Cor3 34 5" xfId="31450" xr:uid="{7DFFE2F4-3A52-4B8E-90F5-12937D1F4F4F}"/>
    <cellStyle name="20% - Cor3 34 6" xfId="20798" xr:uid="{47817681-853F-434A-9032-5812BBBBC5B1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3" xfId="13224" xr:uid="{00000000-0005-0000-0000-0000C0000000}"/>
    <cellStyle name="20% - Cor3 35 2 3 2" xfId="30037" xr:uid="{EC0389FC-754B-4049-BBAC-215D484FF1F5}"/>
    <cellStyle name="20% - Cor3 35 2 4" xfId="32629" xr:uid="{B189820C-B945-426D-B8A0-A44D03A1806C}"/>
    <cellStyle name="20% - Cor3 35 2 5" xfId="22697" xr:uid="{EBF48C3C-6E81-4C17-B76A-A84563CBB6A5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4" xfId="11330" xr:uid="{00000000-0005-0000-0000-0000C0000000}"/>
    <cellStyle name="20% - Cor3 35 4 2" xfId="28849" xr:uid="{6BFE3639-BAB2-4A70-A4BD-EE1A538BE598}"/>
    <cellStyle name="20% - Cor3 35 5" xfId="31451" xr:uid="{35803879-6916-43D3-838F-4B215A997B04}"/>
    <cellStyle name="20% - Cor3 35 6" xfId="20799" xr:uid="{07C78D4C-2A08-4331-B0B4-88F230494027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3" xfId="13225" xr:uid="{00000000-0005-0000-0000-0000C1000000}"/>
    <cellStyle name="20% - Cor3 36 2 3 2" xfId="30038" xr:uid="{4459C860-3227-4E6E-B130-AC4F4F9A1233}"/>
    <cellStyle name="20% - Cor3 36 2 4" xfId="32630" xr:uid="{C0C1254D-7461-44FC-BA8D-A94016A20718}"/>
    <cellStyle name="20% - Cor3 36 2 5" xfId="22698" xr:uid="{97C019B7-CBB6-435F-A6DA-8D659DE89EC9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4" xfId="11331" xr:uid="{00000000-0005-0000-0000-0000C1000000}"/>
    <cellStyle name="20% - Cor3 36 4 2" xfId="28850" xr:uid="{564A6325-15EE-40B0-8F02-173C3C7791F1}"/>
    <cellStyle name="20% - Cor3 36 5" xfId="31452" xr:uid="{B5C0BFF8-33DE-4A72-9900-25162B4523B8}"/>
    <cellStyle name="20% - Cor3 36 6" xfId="20800" xr:uid="{DF60F0C7-E38A-4203-A441-E7709189414C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3" xfId="13226" xr:uid="{00000000-0005-0000-0000-0000C2000000}"/>
    <cellStyle name="20% - Cor3 37 2 3 2" xfId="30039" xr:uid="{16160205-7517-4EAC-B62F-AA8687334E64}"/>
    <cellStyle name="20% - Cor3 37 2 4" xfId="32631" xr:uid="{F4CA76FD-8AC8-43C0-96EE-3D47F61C339D}"/>
    <cellStyle name="20% - Cor3 37 2 5" xfId="22699" xr:uid="{ACB24870-B528-465A-9B76-AA638FE2791A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4" xfId="11332" xr:uid="{00000000-0005-0000-0000-0000C2000000}"/>
    <cellStyle name="20% - Cor3 37 4 2" xfId="28851" xr:uid="{606585EC-1F97-40B9-A7D6-DC465590BB39}"/>
    <cellStyle name="20% - Cor3 37 5" xfId="31453" xr:uid="{FC14DAAC-4325-47CB-9FD5-51A8F0EE9255}"/>
    <cellStyle name="20% - Cor3 37 6" xfId="20801" xr:uid="{86F0EBB3-712B-4ECE-9B31-2DC67B581B7F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3" xfId="13227" xr:uid="{00000000-0005-0000-0000-0000C3000000}"/>
    <cellStyle name="20% - Cor3 38 2 3 2" xfId="30040" xr:uid="{892E5A5F-FBC1-4CFC-9EFF-52794016493E}"/>
    <cellStyle name="20% - Cor3 38 2 4" xfId="32632" xr:uid="{6C5A962B-238B-4775-9E32-E810DF329D3B}"/>
    <cellStyle name="20% - Cor3 38 2 5" xfId="22700" xr:uid="{7B0D5067-E2A6-4985-9944-E8B69EBCF2A0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4" xfId="11333" xr:uid="{00000000-0005-0000-0000-0000C3000000}"/>
    <cellStyle name="20% - Cor3 38 4 2" xfId="28852" xr:uid="{49B13C6B-7047-4DF7-8957-8FFA34AEF93A}"/>
    <cellStyle name="20% - Cor3 38 5" xfId="31454" xr:uid="{4EDF447B-3241-4E74-9083-67695BD05214}"/>
    <cellStyle name="20% - Cor3 38 6" xfId="20802" xr:uid="{5E32C144-0A5E-44A8-BD46-15E0923BDE00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3" xfId="13228" xr:uid="{00000000-0005-0000-0000-0000C4000000}"/>
    <cellStyle name="20% - Cor3 39 2 3 2" xfId="30041" xr:uid="{17A15474-2C25-4473-8815-7E8E1D08CB4B}"/>
    <cellStyle name="20% - Cor3 39 2 4" xfId="32633" xr:uid="{F178C306-CD5B-4D5D-9BB7-35BB11558A51}"/>
    <cellStyle name="20% - Cor3 39 2 5" xfId="22701" xr:uid="{A40588EF-CD46-4A49-B277-7A8AADF3F989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4" xfId="11334" xr:uid="{00000000-0005-0000-0000-0000C4000000}"/>
    <cellStyle name="20% - Cor3 39 4 2" xfId="28853" xr:uid="{642B09CE-F0AE-455C-A0D9-CDA422376D0C}"/>
    <cellStyle name="20% - Cor3 39 5" xfId="31455" xr:uid="{94F56708-9B7F-41F5-990D-E3E0772C1126}"/>
    <cellStyle name="20% - Cor3 39 6" xfId="20803" xr:uid="{BCEDC53A-7841-4338-A64B-69EC8CA37DE5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3" xfId="13230" xr:uid="{00000000-0005-0000-0000-0000C6000000}"/>
    <cellStyle name="20% - Cor3 4 2 2 3 2" xfId="30043" xr:uid="{F7965A52-07D5-49D6-A217-0FD38D0D9B52}"/>
    <cellStyle name="20% - Cor3 4 2 2 4" xfId="32635" xr:uid="{A5FF4396-0A75-4C78-8866-0DEBE6114A9B}"/>
    <cellStyle name="20% - Cor3 4 2 2 5" xfId="22703" xr:uid="{5A12B8FC-B83F-45C9-BB36-3DE2445C9D61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4" xfId="11336" xr:uid="{00000000-0005-0000-0000-0000C6000000}"/>
    <cellStyle name="20% - Cor3 4 2 4 2" xfId="28855" xr:uid="{E4826573-60C7-43C8-BD97-20C82C312515}"/>
    <cellStyle name="20% - Cor3 4 2 5" xfId="31457" xr:uid="{A58B8C60-9B05-4706-8E06-1ABDE7B10697}"/>
    <cellStyle name="20% - Cor3 4 2 6" xfId="20805" xr:uid="{EECA6FEC-E98C-4CD8-815E-8BDACF322082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3" xfId="13229" xr:uid="{00000000-0005-0000-0000-0000C5000000}"/>
    <cellStyle name="20% - Cor3 4 3 2 4" xfId="22702" xr:uid="{A2D933D6-A3D9-49DD-8975-3265BE160BEE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4" xfId="11335" xr:uid="{00000000-0005-0000-0000-0000C5000000}"/>
    <cellStyle name="20% - Cor3 4 3 4 2" xfId="28854" xr:uid="{581B1AD8-39F2-4C14-9F08-4787A5131C99}"/>
    <cellStyle name="20% - Cor3 4 3 5" xfId="31456" xr:uid="{C0A3C2ED-EF39-4580-A828-13E63817C941}"/>
    <cellStyle name="20% - Cor3 4 3 6" xfId="20804" xr:uid="{492AF2DE-2FD8-4907-9450-5441332EC240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3" xfId="11085" xr:uid="{00000000-0005-0000-0000-000027020000}"/>
    <cellStyle name="20% - Cor3 4 4 3 2" xfId="30042" xr:uid="{F9B6548D-EA0A-4C95-BC49-7C97A4EDB4C6}"/>
    <cellStyle name="20% - Cor3 4 4 4" xfId="32634" xr:uid="{5E85BE41-31E4-41DC-9FF8-A48C1C811727}"/>
    <cellStyle name="20% - Cor3 4 4 5" xfId="20530" xr:uid="{D4B4F190-364C-4CC4-859C-F1CF0379FD8B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3" xfId="12978" xr:uid="{00000000-0005-0000-0000-000027020000}"/>
    <cellStyle name="20% - Cor3 4 5 4" xfId="22452" xr:uid="{C2E9CAE4-184B-4BAC-A774-E96FB0730C9E}"/>
    <cellStyle name="20% - Cor3 4 6" xfId="28584" xr:uid="{EEF51F63-4993-4A30-B8E6-4F74A7FAA0E2}"/>
    <cellStyle name="20% - Cor3 4 7" xfId="31214" xr:uid="{380224DB-F597-41DA-A47C-E7241184EB50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3" xfId="13231" xr:uid="{00000000-0005-0000-0000-0000C7000000}"/>
    <cellStyle name="20% - Cor3 40 2 3 2" xfId="30044" xr:uid="{48FB5A04-ED9F-4524-A686-1A2DB4A470CF}"/>
    <cellStyle name="20% - Cor3 40 2 4" xfId="32636" xr:uid="{18041028-5CCC-431E-97D5-BA3FFDCD7AE6}"/>
    <cellStyle name="20% - Cor3 40 2 5" xfId="22704" xr:uid="{3B192858-FAC6-4ABF-8551-F6C49208492B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4" xfId="11337" xr:uid="{00000000-0005-0000-0000-0000C7000000}"/>
    <cellStyle name="20% - Cor3 40 4 2" xfId="28856" xr:uid="{C365C5EA-F307-4BF7-92A7-EC138BF3FA6A}"/>
    <cellStyle name="20% - Cor3 40 5" xfId="31458" xr:uid="{517215DC-BE96-4387-B4DC-FAC56295DE36}"/>
    <cellStyle name="20% - Cor3 40 6" xfId="20806" xr:uid="{0F69E29B-29BB-479F-88E8-853C6EE2E2DC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3" xfId="13232" xr:uid="{00000000-0005-0000-0000-0000C8000000}"/>
    <cellStyle name="20% - Cor3 41 2 3 2" xfId="30045" xr:uid="{FF842BDF-C5C4-4B57-B6A5-D2E9F2E98EA8}"/>
    <cellStyle name="20% - Cor3 41 2 4" xfId="32637" xr:uid="{469EB3E0-6685-4C8B-82AC-6BA33B8BB42D}"/>
    <cellStyle name="20% - Cor3 41 2 5" xfId="22705" xr:uid="{F337F4F0-7058-4182-A92E-9AED2E662229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4" xfId="11338" xr:uid="{00000000-0005-0000-0000-0000C8000000}"/>
    <cellStyle name="20% - Cor3 41 4 2" xfId="28857" xr:uid="{9A1AEB09-339B-4E53-948C-CFC1F029C197}"/>
    <cellStyle name="20% - Cor3 41 5" xfId="31459" xr:uid="{13CA0879-798F-468C-8C63-0AB8F79F820D}"/>
    <cellStyle name="20% - Cor3 41 6" xfId="20807" xr:uid="{6FEFEDD3-3CA7-48D2-AE54-AC97F63B7CBE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3" xfId="13233" xr:uid="{00000000-0005-0000-0000-0000C9000000}"/>
    <cellStyle name="20% - Cor3 42 2 3 2" xfId="30046" xr:uid="{174ACE9E-9EB6-4087-93EE-EF33A6C2B92F}"/>
    <cellStyle name="20% - Cor3 42 2 4" xfId="32638" xr:uid="{783763AC-DD79-49BA-B1D0-F6138EB929B5}"/>
    <cellStyle name="20% - Cor3 42 2 5" xfId="22706" xr:uid="{831F5F8F-6EDA-4D93-ACC7-CE9D421EFD3D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4" xfId="11339" xr:uid="{00000000-0005-0000-0000-0000C9000000}"/>
    <cellStyle name="20% - Cor3 42 4 2" xfId="28858" xr:uid="{0E90C0D2-B452-4CCB-849B-5337C147067E}"/>
    <cellStyle name="20% - Cor3 42 5" xfId="31460" xr:uid="{1ED90A58-3C00-47FC-8907-8E77303D753A}"/>
    <cellStyle name="20% - Cor3 42 6" xfId="20808" xr:uid="{42FBEE4E-23F9-44FB-A5F2-BAB85BFA6CC3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3" xfId="13234" xr:uid="{00000000-0005-0000-0000-0000CA000000}"/>
    <cellStyle name="20% - Cor3 43 2 3 2" xfId="30047" xr:uid="{DEB35470-1F9A-480D-BA9F-AF7E31E92CD7}"/>
    <cellStyle name="20% - Cor3 43 2 4" xfId="32639" xr:uid="{123D01FB-A4C8-4735-94BE-E95737EA44E2}"/>
    <cellStyle name="20% - Cor3 43 2 5" xfId="22707" xr:uid="{AA8782A5-F377-40B5-8312-47FA8543F8D6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4" xfId="11340" xr:uid="{00000000-0005-0000-0000-0000CA000000}"/>
    <cellStyle name="20% - Cor3 43 4 2" xfId="28859" xr:uid="{7B32ABDB-5F36-4E0D-BDB4-3EE271DA6472}"/>
    <cellStyle name="20% - Cor3 43 5" xfId="31461" xr:uid="{D26DB4BE-2ED1-4989-837E-39155BEF5E43}"/>
    <cellStyle name="20% - Cor3 43 6" xfId="20809" xr:uid="{DB7DAA8B-BD14-4FB7-A8AD-18A03C42E754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3" xfId="13235" xr:uid="{00000000-0005-0000-0000-0000CB000000}"/>
    <cellStyle name="20% - Cor3 44 2 3 2" xfId="30048" xr:uid="{2BF11A15-986B-406E-85CF-B6C954D6FBB0}"/>
    <cellStyle name="20% - Cor3 44 2 4" xfId="32640" xr:uid="{745F6891-A654-4B60-A1A1-13670103CB74}"/>
    <cellStyle name="20% - Cor3 44 2 5" xfId="22708" xr:uid="{7EC38681-EF14-461E-B7C3-4308BFF7B960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4" xfId="11341" xr:uid="{00000000-0005-0000-0000-0000CB000000}"/>
    <cellStyle name="20% - Cor3 44 4 2" xfId="28860" xr:uid="{E1B6BED9-FC32-4377-AFD2-2B03E51142AD}"/>
    <cellStyle name="20% - Cor3 44 5" xfId="31462" xr:uid="{2946F5AD-9BE6-4E01-AC7B-5EC854EC4C8F}"/>
    <cellStyle name="20% - Cor3 44 6" xfId="20810" xr:uid="{BE269D2D-6A82-4DDC-9670-04E60AF5F0AA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3" xfId="13236" xr:uid="{00000000-0005-0000-0000-0000CC000000}"/>
    <cellStyle name="20% - Cor3 45 2 3 2" xfId="30049" xr:uid="{E73AE832-AB5E-43FD-9C1C-74AADE64B9C8}"/>
    <cellStyle name="20% - Cor3 45 2 4" xfId="32641" xr:uid="{E97DBC8A-76C2-4C42-88BA-AC8339B0E5AF}"/>
    <cellStyle name="20% - Cor3 45 2 5" xfId="22709" xr:uid="{81190499-8F42-4531-B095-DBB3B40AAC06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4" xfId="11342" xr:uid="{00000000-0005-0000-0000-0000CC000000}"/>
    <cellStyle name="20% - Cor3 45 4 2" xfId="28861" xr:uid="{AFED6A97-AE53-4ABA-A883-E3351A4DB2D7}"/>
    <cellStyle name="20% - Cor3 45 5" xfId="31463" xr:uid="{31BFE73F-CC99-4E02-85ED-3C85F71C53C9}"/>
    <cellStyle name="20% - Cor3 45 6" xfId="20811" xr:uid="{A490A7F5-6945-447A-B82A-AF47CCE2A067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3" xfId="13237" xr:uid="{00000000-0005-0000-0000-0000CD000000}"/>
    <cellStyle name="20% - Cor3 46 2 3 2" xfId="30050" xr:uid="{DCB5319B-9313-45A8-9F54-F89DC5EE93DD}"/>
    <cellStyle name="20% - Cor3 46 2 4" xfId="32642" xr:uid="{6684EE8B-152D-4604-8A66-AD3332F50B9E}"/>
    <cellStyle name="20% - Cor3 46 2 5" xfId="22710" xr:uid="{67F43462-86AD-4032-AA01-C274C3CD15DE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4" xfId="11343" xr:uid="{00000000-0005-0000-0000-0000CD000000}"/>
    <cellStyle name="20% - Cor3 46 4 2" xfId="28862" xr:uid="{ABD8A146-8269-4B24-9240-DA1EFEC59506}"/>
    <cellStyle name="20% - Cor3 46 5" xfId="31464" xr:uid="{C11AB1AE-8EDF-4F7F-8171-EAED5A064ED4}"/>
    <cellStyle name="20% - Cor3 46 6" xfId="20812" xr:uid="{980D2A3C-AC17-4ECF-8BE7-3B0E8987017B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3" xfId="13238" xr:uid="{00000000-0005-0000-0000-0000CE000000}"/>
    <cellStyle name="20% - Cor3 47 2 3 2" xfId="30051" xr:uid="{3666E929-FAAE-4B1E-9CB2-71799F2D21EB}"/>
    <cellStyle name="20% - Cor3 47 2 4" xfId="32643" xr:uid="{31565F07-B82F-4370-BC83-E178931FA579}"/>
    <cellStyle name="20% - Cor3 47 2 5" xfId="22711" xr:uid="{B419D315-982C-4A2B-877B-5C6039F103E5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4" xfId="11344" xr:uid="{00000000-0005-0000-0000-0000CE000000}"/>
    <cellStyle name="20% - Cor3 47 4 2" xfId="28863" xr:uid="{95AB98DB-4B7B-4104-9E27-63602EBB90AD}"/>
    <cellStyle name="20% - Cor3 47 5" xfId="31465" xr:uid="{18A5CEB2-898D-48EF-A025-A6E4C3F84513}"/>
    <cellStyle name="20% - Cor3 47 6" xfId="20813" xr:uid="{EBC21AED-1BC4-40E2-B0B0-5F6BABEF78D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3" xfId="13239" xr:uid="{00000000-0005-0000-0000-0000CF000000}"/>
    <cellStyle name="20% - Cor3 48 2 3 2" xfId="30052" xr:uid="{72D5CBEB-C6C3-4D36-92D8-F259D0996E19}"/>
    <cellStyle name="20% - Cor3 48 2 4" xfId="32644" xr:uid="{431D8393-14A0-425C-AE0B-DD4DCC7D651D}"/>
    <cellStyle name="20% - Cor3 48 2 5" xfId="22712" xr:uid="{CDC94F07-1BF5-4C0F-97D4-71297851271C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4" xfId="11345" xr:uid="{00000000-0005-0000-0000-0000CF000000}"/>
    <cellStyle name="20% - Cor3 48 4 2" xfId="28864" xr:uid="{B6D66370-19F4-4E7D-AF13-8B97C4B44ACF}"/>
    <cellStyle name="20% - Cor3 48 5" xfId="31466" xr:uid="{5396CA68-DE21-4EE0-9DFD-5C98C16B1C03}"/>
    <cellStyle name="20% - Cor3 48 6" xfId="20814" xr:uid="{45AE3FD2-1477-4653-A7AF-AFEEE902B72C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3" xfId="13240" xr:uid="{00000000-0005-0000-0000-0000D0000000}"/>
    <cellStyle name="20% - Cor3 49 2 3 2" xfId="30053" xr:uid="{49ABFF7A-0656-4CFF-8ECA-8D0FF355052D}"/>
    <cellStyle name="20% - Cor3 49 2 4" xfId="32645" xr:uid="{F99CC000-4E65-4CD5-88C2-799459BC18B9}"/>
    <cellStyle name="20% - Cor3 49 2 5" xfId="22713" xr:uid="{AE824A82-DA4D-4212-BF06-9682BB39927A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4" xfId="11346" xr:uid="{00000000-0005-0000-0000-0000D0000000}"/>
    <cellStyle name="20% - Cor3 49 4 2" xfId="28865" xr:uid="{42E4C2D1-6941-484A-8646-815E101BABDF}"/>
    <cellStyle name="20% - Cor3 49 5" xfId="31467" xr:uid="{ABB6DF49-BB30-4171-BEB6-AFE1AE5977E5}"/>
    <cellStyle name="20% - Cor3 49 6" xfId="20815" xr:uid="{1CEA71E7-A223-45BB-A78B-7E39E99C3E5B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3" xfId="13242" xr:uid="{00000000-0005-0000-0000-0000D2000000}"/>
    <cellStyle name="20% - Cor3 5 2 2 3 2" xfId="30055" xr:uid="{6C533950-1D3C-4ADA-8573-0F61E9FB2FFC}"/>
    <cellStyle name="20% - Cor3 5 2 2 4" xfId="32647" xr:uid="{8411AD1C-0D76-470E-A2D9-F23D4BDF0FF5}"/>
    <cellStyle name="20% - Cor3 5 2 2 5" xfId="22715" xr:uid="{61A52C58-40B1-4B5D-8DCE-ADE1C64456F3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4" xfId="11348" xr:uid="{00000000-0005-0000-0000-0000D2000000}"/>
    <cellStyle name="20% - Cor3 5 2 4 2" xfId="28867" xr:uid="{4896CD9E-D980-426C-AEB0-5D743E42563E}"/>
    <cellStyle name="20% - Cor3 5 2 5" xfId="31469" xr:uid="{DCCFED23-DE05-4CDD-ACDE-D38311AF5D10}"/>
    <cellStyle name="20% - Cor3 5 2 6" xfId="20817" xr:uid="{90D8237F-E6CC-42C1-93B6-4E941DBC91E2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3" xfId="13241" xr:uid="{00000000-0005-0000-0000-0000D1000000}"/>
    <cellStyle name="20% - Cor3 5 3 2 4" xfId="22714" xr:uid="{6D739B93-D8ED-48CA-BEDC-747120A13731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4" xfId="11347" xr:uid="{00000000-0005-0000-0000-0000D1000000}"/>
    <cellStyle name="20% - Cor3 5 3 4 2" xfId="28866" xr:uid="{39156298-EF00-4E77-A9E7-ED5DD23B8902}"/>
    <cellStyle name="20% - Cor3 5 3 5" xfId="31468" xr:uid="{8D3A84E6-CC29-4CA0-B55D-1B176D8FC156}"/>
    <cellStyle name="20% - Cor3 5 3 6" xfId="20816" xr:uid="{47E20883-88EF-401D-83C6-126E725CA7B1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3" xfId="12999" xr:uid="{00000000-0005-0000-0000-000051020000}"/>
    <cellStyle name="20% - Cor3 5 4 3 2" xfId="30054" xr:uid="{19815AE1-8560-432A-B04B-023F65439FDB}"/>
    <cellStyle name="20% - Cor3 5 4 4" xfId="32646" xr:uid="{5D2BF2F3-38C3-432D-9C67-BA4D5EF1717B}"/>
    <cellStyle name="20% - Cor3 5 4 5" xfId="22472" xr:uid="{C744AB93-DD77-41BA-A9E2-3961D30901D6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6" xfId="11106" xr:uid="{00000000-0005-0000-0000-000051020000}"/>
    <cellStyle name="20% - Cor3 5 6 2" xfId="28606" xr:uid="{9E9A17DF-77D8-4971-A41E-217F68BFD2C7}"/>
    <cellStyle name="20% - Cor3 5 7" xfId="31234" xr:uid="{A0C2A276-5408-473F-AE02-929F154EEAD7}"/>
    <cellStyle name="20% - Cor3 5 8" xfId="20553" xr:uid="{E58FA1E6-9CE3-4A06-A573-F9557131EE15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3" xfId="13243" xr:uid="{00000000-0005-0000-0000-0000D3000000}"/>
    <cellStyle name="20% - Cor3 50 2 3 2" xfId="30056" xr:uid="{023905C8-6D4B-411F-BEA5-73F559F4AFBE}"/>
    <cellStyle name="20% - Cor3 50 2 4" xfId="32648" xr:uid="{307AF151-70B8-474E-970A-13613B536E90}"/>
    <cellStyle name="20% - Cor3 50 2 5" xfId="22716" xr:uid="{1730D90C-77AC-47C6-9957-070B4BCD0E65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4" xfId="11349" xr:uid="{00000000-0005-0000-0000-0000D3000000}"/>
    <cellStyle name="20% - Cor3 50 4 2" xfId="28868" xr:uid="{87C9F980-9950-45ED-8B19-E6453A5F16BC}"/>
    <cellStyle name="20% - Cor3 50 5" xfId="31470" xr:uid="{E08CA9C2-145B-4B44-83B7-14EAF2EC0F76}"/>
    <cellStyle name="20% - Cor3 50 6" xfId="20818" xr:uid="{76A55A1D-093D-4F8C-A384-C26D1C0CF61B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3" xfId="13244" xr:uid="{00000000-0005-0000-0000-0000D4000000}"/>
    <cellStyle name="20% - Cor3 51 2 3 2" xfId="30057" xr:uid="{65C92D4D-CC38-4C01-989A-4DBF4BC9B4B6}"/>
    <cellStyle name="20% - Cor3 51 2 4" xfId="32649" xr:uid="{E58110B0-F768-4CCA-85FB-540949A0D831}"/>
    <cellStyle name="20% - Cor3 51 2 5" xfId="22717" xr:uid="{BBC01C5B-52D1-4E6B-94CE-D4D7A47CFEF5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4" xfId="11350" xr:uid="{00000000-0005-0000-0000-0000D4000000}"/>
    <cellStyle name="20% - Cor3 51 4 2" xfId="28869" xr:uid="{33D60426-98CA-416D-B3FC-DD23DF4E735F}"/>
    <cellStyle name="20% - Cor3 51 5" xfId="31471" xr:uid="{019E57B0-31EA-4199-AF4A-1C2C03AABC60}"/>
    <cellStyle name="20% - Cor3 51 6" xfId="20819" xr:uid="{B8DB8571-248F-4759-B457-D68CE007FD04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3" xfId="13245" xr:uid="{00000000-0005-0000-0000-0000D5000000}"/>
    <cellStyle name="20% - Cor3 52 2 3 2" xfId="30058" xr:uid="{10731F62-D2CF-4B52-9363-79119E3AC53F}"/>
    <cellStyle name="20% - Cor3 52 2 4" xfId="32650" xr:uid="{7688AE6B-0D54-481A-A616-A532C5F8DE72}"/>
    <cellStyle name="20% - Cor3 52 2 5" xfId="22718" xr:uid="{C67E7F2A-1D03-4716-8AEE-ACB7DCA96AE1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4" xfId="11351" xr:uid="{00000000-0005-0000-0000-0000D5000000}"/>
    <cellStyle name="20% - Cor3 52 4 2" xfId="28870" xr:uid="{A0F2E3AA-70EA-40B0-89D9-AD3E6874CEF5}"/>
    <cellStyle name="20% - Cor3 52 5" xfId="31472" xr:uid="{3DC01D39-2838-41C8-92CE-0A54AF7C03C3}"/>
    <cellStyle name="20% - Cor3 52 6" xfId="20820" xr:uid="{8C7BF99D-477A-4F73-AEF6-454B1ABCC820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3" xfId="13246" xr:uid="{00000000-0005-0000-0000-0000D6000000}"/>
    <cellStyle name="20% - Cor3 53 2 3 2" xfId="30059" xr:uid="{79846BAB-229E-4BA0-954B-3D752880496A}"/>
    <cellStyle name="20% - Cor3 53 2 4" xfId="32651" xr:uid="{32666FFE-BC49-496E-9EBD-F13B1CEE9E91}"/>
    <cellStyle name="20% - Cor3 53 2 5" xfId="22719" xr:uid="{FF1B5B17-4EB9-4907-9330-908EB0872E74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4" xfId="11352" xr:uid="{00000000-0005-0000-0000-0000D6000000}"/>
    <cellStyle name="20% - Cor3 53 4 2" xfId="28871" xr:uid="{E14A3D25-A4EB-43A5-A59F-47714B1A06E5}"/>
    <cellStyle name="20% - Cor3 53 5" xfId="31473" xr:uid="{AF53C5C5-F18A-42BD-B6C8-FD4E4F3964B9}"/>
    <cellStyle name="20% - Cor3 53 6" xfId="20821" xr:uid="{D1BC70D6-F581-43F2-B6C8-7C82D1B667DB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3" xfId="13247" xr:uid="{00000000-0005-0000-0000-0000D7000000}"/>
    <cellStyle name="20% - Cor3 54 2 3 2" xfId="30060" xr:uid="{25F5007F-8C69-4B47-8CCB-186702CF9863}"/>
    <cellStyle name="20% - Cor3 54 2 4" xfId="32652" xr:uid="{33B7BD8A-EA65-4B1B-99F6-CACBA1DCC492}"/>
    <cellStyle name="20% - Cor3 54 2 5" xfId="22720" xr:uid="{F7686D89-E25E-479A-AF02-88DB753D4D2F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4" xfId="11353" xr:uid="{00000000-0005-0000-0000-0000D7000000}"/>
    <cellStyle name="20% - Cor3 54 4 2" xfId="28872" xr:uid="{310991BB-FA09-44B2-B9FD-3A9674F5C816}"/>
    <cellStyle name="20% - Cor3 54 5" xfId="31474" xr:uid="{A537D053-32CD-4AD9-A817-E891A9911C39}"/>
    <cellStyle name="20% - Cor3 54 6" xfId="20822" xr:uid="{8CB40C04-8688-47BE-AB3D-7D5F54EDD912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3" xfId="13248" xr:uid="{00000000-0005-0000-0000-0000D8000000}"/>
    <cellStyle name="20% - Cor3 55 2 3 2" xfId="30061" xr:uid="{CA5C1A6E-8AFB-4526-AAA0-67E9D47CD1FE}"/>
    <cellStyle name="20% - Cor3 55 2 4" xfId="32653" xr:uid="{85AE1131-3AA4-48D4-B1A2-E8FB149A6F87}"/>
    <cellStyle name="20% - Cor3 55 2 5" xfId="22721" xr:uid="{DCD55124-A8E7-4766-A750-742CB8E1842C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4" xfId="11354" xr:uid="{00000000-0005-0000-0000-0000D8000000}"/>
    <cellStyle name="20% - Cor3 55 4 2" xfId="28873" xr:uid="{3109943C-3FB6-47E7-ABAC-72492FFF2C91}"/>
    <cellStyle name="20% - Cor3 55 5" xfId="31475" xr:uid="{B3E1C405-1FF3-4C3A-B6F7-AAB309CF8314}"/>
    <cellStyle name="20% - Cor3 55 6" xfId="20823" xr:uid="{B62A1C20-9894-46C8-A04F-735D853E0830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3" xfId="13249" xr:uid="{00000000-0005-0000-0000-0000D9000000}"/>
    <cellStyle name="20% - Cor3 56 2 3 2" xfId="30062" xr:uid="{31412A84-038A-43DC-857F-AD233A4595C6}"/>
    <cellStyle name="20% - Cor3 56 2 4" xfId="32654" xr:uid="{78354B65-CCF3-41EC-8DBE-661B2FE89E70}"/>
    <cellStyle name="20% - Cor3 56 2 5" xfId="22722" xr:uid="{D57983AB-F47D-444E-8057-7CFCBAC81D3D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4" xfId="11355" xr:uid="{00000000-0005-0000-0000-0000D9000000}"/>
    <cellStyle name="20% - Cor3 56 4 2" xfId="28874" xr:uid="{BC9EB840-D98E-4917-9504-1D4456025F5A}"/>
    <cellStyle name="20% - Cor3 56 5" xfId="31476" xr:uid="{854A17A4-9325-41D3-8AB3-0A532A521461}"/>
    <cellStyle name="20% - Cor3 56 6" xfId="20824" xr:uid="{EF3B9052-967D-46D4-8CF9-47AF98835247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3" xfId="13250" xr:uid="{00000000-0005-0000-0000-0000DA000000}"/>
    <cellStyle name="20% - Cor3 57 2 3 2" xfId="30063" xr:uid="{85940A56-2BA0-4746-A1B3-45AB0EBE7029}"/>
    <cellStyle name="20% - Cor3 57 2 4" xfId="32655" xr:uid="{912849FC-E4F5-48B0-9443-854B1CAAC44A}"/>
    <cellStyle name="20% - Cor3 57 2 5" xfId="22723" xr:uid="{B04FF607-37DF-495A-AC5E-D6B97955F2D4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4" xfId="11356" xr:uid="{00000000-0005-0000-0000-0000DA000000}"/>
    <cellStyle name="20% - Cor3 57 4 2" xfId="28875" xr:uid="{A054FE86-648A-46E5-A4C7-8341DFF2D0F2}"/>
    <cellStyle name="20% - Cor3 57 5" xfId="31477" xr:uid="{59B5919D-6386-4144-AAA3-9C8595053C11}"/>
    <cellStyle name="20% - Cor3 57 6" xfId="20825" xr:uid="{2F9297F3-6B9C-4FF6-8E5D-41B1D1939B17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3" xfId="13251" xr:uid="{00000000-0005-0000-0000-0000DB000000}"/>
    <cellStyle name="20% - Cor3 58 2 3 2" xfId="30064" xr:uid="{38EB453E-7E05-4CAB-9991-13ECDE69564D}"/>
    <cellStyle name="20% - Cor3 58 2 4" xfId="32656" xr:uid="{8AFE0991-C44B-4BF5-97F5-074B59A8E4E9}"/>
    <cellStyle name="20% - Cor3 58 2 5" xfId="22724" xr:uid="{2A557F03-D778-4F3F-9305-3C23321091AA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4" xfId="11357" xr:uid="{00000000-0005-0000-0000-0000DB000000}"/>
    <cellStyle name="20% - Cor3 58 4 2" xfId="28876" xr:uid="{48C92FAD-E12F-40B0-8334-E083AC04A42F}"/>
    <cellStyle name="20% - Cor3 58 5" xfId="31478" xr:uid="{3672561F-B970-4021-98F3-5DD1B73D2512}"/>
    <cellStyle name="20% - Cor3 58 6" xfId="20826" xr:uid="{7E73ED5B-27FC-4FD6-9B3E-2D491123D933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3" xfId="13252" xr:uid="{00000000-0005-0000-0000-0000DC000000}"/>
    <cellStyle name="20% - Cor3 59 2 3 2" xfId="30065" xr:uid="{5BF8D656-A796-4830-AB37-D529F3D186DF}"/>
    <cellStyle name="20% - Cor3 59 2 4" xfId="32657" xr:uid="{F922BFE1-D9A9-4D6E-9D1D-136358F16F61}"/>
    <cellStyle name="20% - Cor3 59 2 5" xfId="22725" xr:uid="{7D4F2D2F-3A43-4901-8155-12E43FBBF77F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4" xfId="11358" xr:uid="{00000000-0005-0000-0000-0000DC000000}"/>
    <cellStyle name="20% - Cor3 59 4 2" xfId="28877" xr:uid="{CFCE5188-9E84-4454-A052-B7E67862E644}"/>
    <cellStyle name="20% - Cor3 59 5" xfId="31479" xr:uid="{6AC18F35-BCF3-42A1-AAE0-0A7BA87668A8}"/>
    <cellStyle name="20% - Cor3 59 6" xfId="20827" xr:uid="{5FBC72ED-C4CA-4612-9BF5-08E1494C445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3" xfId="13254" xr:uid="{00000000-0005-0000-0000-0000DE000000}"/>
    <cellStyle name="20% - Cor3 6 2 2 3 2" xfId="30067" xr:uid="{58B1F92F-F1A0-4F5B-81CC-AB240D614257}"/>
    <cellStyle name="20% - Cor3 6 2 2 4" xfId="32659" xr:uid="{EEF1F071-D6CD-4A03-852C-38DC82D262FE}"/>
    <cellStyle name="20% - Cor3 6 2 2 5" xfId="22727" xr:uid="{282B8F75-81AB-4379-B856-810A28111B7E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4" xfId="11360" xr:uid="{00000000-0005-0000-0000-0000DE000000}"/>
    <cellStyle name="20% - Cor3 6 2 4 2" xfId="28879" xr:uid="{E83B820B-7BDC-4F84-9AFE-FD27A99983A4}"/>
    <cellStyle name="20% - Cor3 6 2 5" xfId="31481" xr:uid="{BE7BA306-27A3-47CE-BD09-998BB7EE4B3C}"/>
    <cellStyle name="20% - Cor3 6 2 6" xfId="20829" xr:uid="{61637DF9-9D3F-44BC-9BC0-F24DF7A4A98C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3" xfId="13253" xr:uid="{00000000-0005-0000-0000-0000DD000000}"/>
    <cellStyle name="20% - Cor3 6 3 3 2" xfId="30066" xr:uid="{2CF844D3-FD39-4C62-9130-A5F4334CDE1B}"/>
    <cellStyle name="20% - Cor3 6 3 4" xfId="32658" xr:uid="{F11A71EE-CF2C-4912-9E36-061B5B3BAAEC}"/>
    <cellStyle name="20% - Cor3 6 3 5" xfId="22726" xr:uid="{0DF101A0-8DAC-4DB3-ABC1-D33373FC2085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5" xfId="11359" xr:uid="{00000000-0005-0000-0000-0000DD000000}"/>
    <cellStyle name="20% - Cor3 6 5 2" xfId="28878" xr:uid="{2D9C162B-2811-471F-8D7A-4438F32D0D72}"/>
    <cellStyle name="20% - Cor3 6 6" xfId="31480" xr:uid="{CCEE0629-2FE5-4F0A-9CC8-4A4C3D2F2A81}"/>
    <cellStyle name="20% - Cor3 6 7" xfId="20828" xr:uid="{B38C0DD7-2FD2-42CD-BF02-8C78679603C8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3" xfId="13255" xr:uid="{00000000-0005-0000-0000-0000DF000000}"/>
    <cellStyle name="20% - Cor3 60 2 3 2" xfId="30068" xr:uid="{9B3FC8ED-C8D6-42DB-A829-23590F17F6D0}"/>
    <cellStyle name="20% - Cor3 60 2 4" xfId="32660" xr:uid="{5C5BA337-E9B3-410E-924F-8C92701F2B6D}"/>
    <cellStyle name="20% - Cor3 60 2 5" xfId="22728" xr:uid="{FC3EED45-DFA9-4605-B360-73B734A64673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4" xfId="11361" xr:uid="{00000000-0005-0000-0000-0000DF000000}"/>
    <cellStyle name="20% - Cor3 60 4 2" xfId="28880" xr:uid="{2C935198-9832-41CD-B5E6-63CFB806E232}"/>
    <cellStyle name="20% - Cor3 60 5" xfId="31482" xr:uid="{BED0F1F2-184F-470C-A47A-3903BA8C8983}"/>
    <cellStyle name="20% - Cor3 60 6" xfId="20830" xr:uid="{013CCB94-D979-49CD-940D-0E95B47F0399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3" xfId="13256" xr:uid="{00000000-0005-0000-0000-0000E0000000}"/>
    <cellStyle name="20% - Cor3 61 2 3 2" xfId="30069" xr:uid="{F945F367-2170-48F4-A106-EDEDB3E2E983}"/>
    <cellStyle name="20% - Cor3 61 2 4" xfId="32661" xr:uid="{E5CA813D-8160-48C7-87D7-DC86F79133B2}"/>
    <cellStyle name="20% - Cor3 61 2 5" xfId="22729" xr:uid="{9C2F6E71-6D59-4955-94D6-53E4359FAD8D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4" xfId="11362" xr:uid="{00000000-0005-0000-0000-0000E0000000}"/>
    <cellStyle name="20% - Cor3 61 4 2" xfId="28881" xr:uid="{95F327A5-914D-457F-8B09-B49C854B7223}"/>
    <cellStyle name="20% - Cor3 61 5" xfId="31483" xr:uid="{9E775796-630C-414B-BC12-83366B7FB66D}"/>
    <cellStyle name="20% - Cor3 61 6" xfId="20831" xr:uid="{37805417-59B8-4942-A10D-D491DD5FD3D6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3" xfId="13257" xr:uid="{00000000-0005-0000-0000-0000E1000000}"/>
    <cellStyle name="20% - Cor3 62 2 3 2" xfId="30070" xr:uid="{9FAE8907-202C-4A1F-8A70-DF74B272743C}"/>
    <cellStyle name="20% - Cor3 62 2 4" xfId="32662" xr:uid="{AB1C2DE4-DD3C-48E2-B037-FA59E68ED354}"/>
    <cellStyle name="20% - Cor3 62 2 5" xfId="22730" xr:uid="{27698038-B566-4F2E-BB11-358DEF3B8118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4" xfId="11363" xr:uid="{00000000-0005-0000-0000-0000E1000000}"/>
    <cellStyle name="20% - Cor3 62 4 2" xfId="28882" xr:uid="{85BAE3F3-692F-4F40-AE93-D718CBFAEA14}"/>
    <cellStyle name="20% - Cor3 62 5" xfId="31484" xr:uid="{B13EC377-3660-41E1-9106-28428E830600}"/>
    <cellStyle name="20% - Cor3 62 6" xfId="20832" xr:uid="{A335DE8E-6257-44D6-A500-B4EEF6972311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3" xfId="13258" xr:uid="{00000000-0005-0000-0000-0000E2000000}"/>
    <cellStyle name="20% - Cor3 63 2 3 2" xfId="30071" xr:uid="{DC8F9590-68EA-4B78-9EDF-7F9DF352CAD8}"/>
    <cellStyle name="20% - Cor3 63 2 4" xfId="32663" xr:uid="{1459D2E7-5317-46E3-B6E8-3251DB240796}"/>
    <cellStyle name="20% - Cor3 63 2 5" xfId="22731" xr:uid="{47057E03-35EA-4C9F-AE30-629539A5191B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4" xfId="11364" xr:uid="{00000000-0005-0000-0000-0000E2000000}"/>
    <cellStyle name="20% - Cor3 63 4 2" xfId="28883" xr:uid="{784FC601-0653-4AAE-B5DE-93FE23DC4079}"/>
    <cellStyle name="20% - Cor3 63 5" xfId="31485" xr:uid="{DFF95469-1F9B-4675-8308-0A092F75B576}"/>
    <cellStyle name="20% - Cor3 63 6" xfId="20833" xr:uid="{37D95177-A65C-4A2F-AA4A-522E34799B70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3" xfId="13259" xr:uid="{00000000-0005-0000-0000-0000E3000000}"/>
    <cellStyle name="20% - Cor3 64 2 3 2" xfId="30072" xr:uid="{4C438115-6057-4040-A4AF-FA9944B55FB3}"/>
    <cellStyle name="20% - Cor3 64 2 4" xfId="32664" xr:uid="{1A24AC53-6459-461C-9BF8-0F51F452847E}"/>
    <cellStyle name="20% - Cor3 64 2 5" xfId="22732" xr:uid="{8CA5B7A7-1DE5-432D-AE40-4EE42E64214D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4" xfId="11365" xr:uid="{00000000-0005-0000-0000-0000E3000000}"/>
    <cellStyle name="20% - Cor3 64 4 2" xfId="28884" xr:uid="{E88424EF-BEC8-4902-BF62-6C54FA0D43D7}"/>
    <cellStyle name="20% - Cor3 64 5" xfId="31486" xr:uid="{1ED86E5C-13C7-4AB1-923A-0EC01D3B9155}"/>
    <cellStyle name="20% - Cor3 64 6" xfId="20834" xr:uid="{A526E07F-2430-4232-A6CE-6A313335BF0B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3" xfId="13260" xr:uid="{00000000-0005-0000-0000-0000E4000000}"/>
    <cellStyle name="20% - Cor3 65 2 3 2" xfId="30073" xr:uid="{5B29E5BF-C03A-45F2-9A50-89240C697322}"/>
    <cellStyle name="20% - Cor3 65 2 4" xfId="32665" xr:uid="{0DDE9A40-0045-4152-A0C4-DBF14E73992D}"/>
    <cellStyle name="20% - Cor3 65 2 5" xfId="22733" xr:uid="{964246EE-4308-4A74-9ADF-E6DE20D2A4FE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4" xfId="11366" xr:uid="{00000000-0005-0000-0000-0000E4000000}"/>
    <cellStyle name="20% - Cor3 65 4 2" xfId="28885" xr:uid="{1123DC53-F42E-4EC6-AB6F-AEFBA4B614FB}"/>
    <cellStyle name="20% - Cor3 65 5" xfId="31487" xr:uid="{CA6D7197-2D97-4565-96FA-E1674923A48C}"/>
    <cellStyle name="20% - Cor3 65 6" xfId="20835" xr:uid="{997C8ABC-A863-4E6F-B92E-3212BBE96761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3" xfId="13261" xr:uid="{00000000-0005-0000-0000-0000E5000000}"/>
    <cellStyle name="20% - Cor3 66 2 3 2" xfId="30074" xr:uid="{7B90E7B1-BD26-4129-9B7B-ED6F9434008D}"/>
    <cellStyle name="20% - Cor3 66 2 4" xfId="32666" xr:uid="{8945AF01-F491-4B78-859A-2F031682E9C1}"/>
    <cellStyle name="20% - Cor3 66 2 5" xfId="22734" xr:uid="{30D459A8-0763-4411-8700-23C5B15C8BAE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4" xfId="11367" xr:uid="{00000000-0005-0000-0000-0000E5000000}"/>
    <cellStyle name="20% - Cor3 66 4 2" xfId="28886" xr:uid="{950EBEC5-03F6-4205-9E97-B839AFC49182}"/>
    <cellStyle name="20% - Cor3 66 5" xfId="31488" xr:uid="{1C80E7A8-5D12-4D0A-8561-28CB02DB796F}"/>
    <cellStyle name="20% - Cor3 66 6" xfId="20836" xr:uid="{F1E2E69A-A893-4C3B-8CC7-C5B1D0870471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3" xfId="13262" xr:uid="{00000000-0005-0000-0000-0000E6000000}"/>
    <cellStyle name="20% - Cor3 67 2 3 2" xfId="30075" xr:uid="{1B2F0B87-A197-42B2-91C0-76B29DA09EF2}"/>
    <cellStyle name="20% - Cor3 67 2 4" xfId="32667" xr:uid="{3E199898-7FCA-40EE-8341-C54404180210}"/>
    <cellStyle name="20% - Cor3 67 2 5" xfId="22735" xr:uid="{3745D0A6-BEB9-4F28-9851-726CF6599212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4" xfId="11368" xr:uid="{00000000-0005-0000-0000-0000E6000000}"/>
    <cellStyle name="20% - Cor3 67 4 2" xfId="28887" xr:uid="{A9E70F09-7882-41FE-BD88-D3B19583E519}"/>
    <cellStyle name="20% - Cor3 67 5" xfId="31489" xr:uid="{F4969F95-DABC-4661-89F7-F3A660FAD35E}"/>
    <cellStyle name="20% - Cor3 67 6" xfId="20837" xr:uid="{0C6BEDE0-4EA9-4418-AB7C-9E04D06C4457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3" xfId="13263" xr:uid="{00000000-0005-0000-0000-0000E7000000}"/>
    <cellStyle name="20% - Cor3 68 2 3 2" xfId="30076" xr:uid="{5E73ACEE-A7D0-41DD-97A0-DC245309C7BC}"/>
    <cellStyle name="20% - Cor3 68 2 4" xfId="32668" xr:uid="{56710F86-DCE4-48BC-8033-91BC1F6B53C7}"/>
    <cellStyle name="20% - Cor3 68 2 5" xfId="22736" xr:uid="{E506605D-02C6-495E-8B29-614CCCB2B45D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4" xfId="11369" xr:uid="{00000000-0005-0000-0000-0000E7000000}"/>
    <cellStyle name="20% - Cor3 68 4 2" xfId="28888" xr:uid="{8066F99D-014E-457C-8B13-551DEC3D2332}"/>
    <cellStyle name="20% - Cor3 68 5" xfId="31490" xr:uid="{62A27975-072A-4765-A1B6-733D0293C399}"/>
    <cellStyle name="20% - Cor3 68 6" xfId="20838" xr:uid="{CB24BEF0-E5E9-4B8C-874E-8A304ACF7E6F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3" xfId="13264" xr:uid="{00000000-0005-0000-0000-0000E8000000}"/>
    <cellStyle name="20% - Cor3 69 2 3 2" xfId="30077" xr:uid="{DF5FE11D-CE1F-4937-A4F8-002FB396A7EE}"/>
    <cellStyle name="20% - Cor3 69 2 4" xfId="32669" xr:uid="{4192E961-FCEF-44FC-8A7B-CAACB221F672}"/>
    <cellStyle name="20% - Cor3 69 2 5" xfId="22737" xr:uid="{A5D7F87D-1955-4757-9037-CA70C88F1CF5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4" xfId="11370" xr:uid="{00000000-0005-0000-0000-0000E8000000}"/>
    <cellStyle name="20% - Cor3 69 4 2" xfId="28889" xr:uid="{E896BE4D-39A1-4A0D-80C5-1E0E5CF44986}"/>
    <cellStyle name="20% - Cor3 69 5" xfId="31491" xr:uid="{06AD36C1-6A2C-4700-AE59-56614BE8B99C}"/>
    <cellStyle name="20% - Cor3 69 6" xfId="20839" xr:uid="{757E6090-F457-4876-8AFC-E8FF13C4756D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3" xfId="13266" xr:uid="{00000000-0005-0000-0000-0000EA000000}"/>
    <cellStyle name="20% - Cor3 7 2 2 3 2" xfId="30079" xr:uid="{063F5361-AF25-4ED8-8BA7-F99AEC6BC632}"/>
    <cellStyle name="20% - Cor3 7 2 2 4" xfId="32671" xr:uid="{BDADEF82-4783-4A74-A4AB-30A217A3A2FD}"/>
    <cellStyle name="20% - Cor3 7 2 2 5" xfId="22739" xr:uid="{BB27A8CA-7FB2-446B-A385-08628A9B60AB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4" xfId="11372" xr:uid="{00000000-0005-0000-0000-0000EA000000}"/>
    <cellStyle name="20% - Cor3 7 2 4 2" xfId="28891" xr:uid="{ED329333-68F9-48D4-84EE-5B7EFE888DDF}"/>
    <cellStyle name="20% - Cor3 7 2 5" xfId="31493" xr:uid="{69901002-CA47-46F4-AC57-AAAC15BCFB50}"/>
    <cellStyle name="20% - Cor3 7 2 6" xfId="20841" xr:uid="{86D3E967-CD56-4046-8A87-E304EF567D86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3" xfId="13265" xr:uid="{00000000-0005-0000-0000-0000E9000000}"/>
    <cellStyle name="20% - Cor3 7 3 3 2" xfId="30078" xr:uid="{D313F0D8-108B-4BE8-9CF2-4EA47273A9BB}"/>
    <cellStyle name="20% - Cor3 7 3 4" xfId="32670" xr:uid="{A1E5A4D4-E09F-4F21-AB8A-D8602A159876}"/>
    <cellStyle name="20% - Cor3 7 3 5" xfId="22738" xr:uid="{B22071FC-8F87-49D9-90A4-C251DE996431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5" xfId="11371" xr:uid="{00000000-0005-0000-0000-0000E9000000}"/>
    <cellStyle name="20% - Cor3 7 5 2" xfId="28890" xr:uid="{2FE07C9B-E166-4D74-BFE1-A9FD6B649723}"/>
    <cellStyle name="20% - Cor3 7 6" xfId="31492" xr:uid="{D10BA26A-4F78-4630-9D2C-42A8FF14BDA7}"/>
    <cellStyle name="20% - Cor3 7 7" xfId="20840" xr:uid="{A8AAB50E-B751-4D71-B1FB-0DE42C6CF55B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3" xfId="13267" xr:uid="{00000000-0005-0000-0000-0000EB000000}"/>
    <cellStyle name="20% - Cor3 70 2 3 2" xfId="30080" xr:uid="{D2DE9663-FB07-46AF-985B-D72862EAC5E2}"/>
    <cellStyle name="20% - Cor3 70 2 4" xfId="32672" xr:uid="{7AE24E63-D1FF-48A5-BC75-CCAE9880997F}"/>
    <cellStyle name="20% - Cor3 70 2 5" xfId="22740" xr:uid="{33FE7F58-C5D8-441C-B246-B6639E4D56CF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4" xfId="11373" xr:uid="{00000000-0005-0000-0000-0000EB000000}"/>
    <cellStyle name="20% - Cor3 70 4 2" xfId="28892" xr:uid="{8238B36E-DD82-49F4-944D-897DD984D0D2}"/>
    <cellStyle name="20% - Cor3 70 5" xfId="31494" xr:uid="{2294C786-DEE1-456C-8114-39E75A93DBAF}"/>
    <cellStyle name="20% - Cor3 70 6" xfId="20842" xr:uid="{91411679-DCE1-4A46-BC8C-5D86688DBBB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3" xfId="13268" xr:uid="{00000000-0005-0000-0000-0000EC000000}"/>
    <cellStyle name="20% - Cor3 71 2 3 2" xfId="30081" xr:uid="{AC527B96-F0CB-4206-96FC-D837133A43D9}"/>
    <cellStyle name="20% - Cor3 71 2 4" xfId="32673" xr:uid="{924620A5-32B6-42F2-9D36-207A8F29F2F8}"/>
    <cellStyle name="20% - Cor3 71 2 5" xfId="22741" xr:uid="{D5E3756B-BED1-43F5-B999-5824AC16E076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4" xfId="11374" xr:uid="{00000000-0005-0000-0000-0000EC000000}"/>
    <cellStyle name="20% - Cor3 71 4 2" xfId="28893" xr:uid="{05352606-9955-43B6-805F-8C6BFA7A47AF}"/>
    <cellStyle name="20% - Cor3 71 5" xfId="31495" xr:uid="{5A821FA8-AF6C-45D6-8C29-4E56FA910070}"/>
    <cellStyle name="20% - Cor3 71 6" xfId="20843" xr:uid="{601176FB-C10D-4396-A594-BEE1EB2B48B6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3" xfId="13269" xr:uid="{00000000-0005-0000-0000-0000ED000000}"/>
    <cellStyle name="20% - Cor3 72 2 3 2" xfId="30082" xr:uid="{1AC42B25-9520-4DF5-A65D-B37438B9E6EA}"/>
    <cellStyle name="20% - Cor3 72 2 4" xfId="32674" xr:uid="{6822EDC9-716A-41AB-89C5-0872FBD00BE8}"/>
    <cellStyle name="20% - Cor3 72 2 5" xfId="22742" xr:uid="{A2FBC834-32D7-451F-9658-7AAAD277D221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4" xfId="11375" xr:uid="{00000000-0005-0000-0000-0000ED000000}"/>
    <cellStyle name="20% - Cor3 72 4 2" xfId="28894" xr:uid="{4211FCFF-02B3-4725-84D7-FB7C834FD8A2}"/>
    <cellStyle name="20% - Cor3 72 5" xfId="31496" xr:uid="{4467CDB9-966E-470A-9FF7-E70C79AAA054}"/>
    <cellStyle name="20% - Cor3 72 6" xfId="20844" xr:uid="{2367ACFE-686F-414F-9A7D-4A0AA50EE11E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3" xfId="13270" xr:uid="{00000000-0005-0000-0000-0000EE000000}"/>
    <cellStyle name="20% - Cor3 73 2 3 2" xfId="30083" xr:uid="{862A4435-B045-442D-B57B-28C4B4AA019B}"/>
    <cellStyle name="20% - Cor3 73 2 4" xfId="32675" xr:uid="{C56B8B9F-B43C-4A18-BDA4-3473B6130045}"/>
    <cellStyle name="20% - Cor3 73 2 5" xfId="22743" xr:uid="{F3FB669F-4FF5-4FB1-90A4-157095546DF7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4" xfId="11376" xr:uid="{00000000-0005-0000-0000-0000EE000000}"/>
    <cellStyle name="20% - Cor3 73 4 2" xfId="28895" xr:uid="{5420915B-E2D3-4E5F-99FB-CFD8ADEFF220}"/>
    <cellStyle name="20% - Cor3 73 5" xfId="31497" xr:uid="{A6905A32-ABB2-4F41-B37C-D3597A7F9118}"/>
    <cellStyle name="20% - Cor3 73 6" xfId="20845" xr:uid="{78BE7B46-CFEA-4BEA-B16C-3ED7A52CF041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3" xfId="13022" xr:uid="{00000000-0005-0000-0000-000009030000}"/>
    <cellStyle name="20% - Cor3 74 2 4" xfId="22495" xr:uid="{51881C3C-6B75-4603-892D-6C2E41887B6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4" xfId="11128" xr:uid="{00000000-0005-0000-0000-000009030000}"/>
    <cellStyle name="20% - Cor3 74 4 2" xfId="28653" xr:uid="{926A35FB-4CD2-4C7F-8F83-4617BF6A053B}"/>
    <cellStyle name="20% - Cor3 74 5" xfId="31255" xr:uid="{7A115F07-8561-4DB6-B341-46C3B0558541}"/>
    <cellStyle name="20% - Cor3 74 6" xfId="20600" xr:uid="{9C20FB00-4A5C-4CEF-A5B5-3B297DD6A395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3" xfId="12956" xr:uid="{00000000-0005-0000-0000-000013100000}"/>
    <cellStyle name="20% - Cor3 75 3 2" xfId="29807" xr:uid="{2788A82B-781A-48D8-BB45-86A3E4656BB8}"/>
    <cellStyle name="20% - Cor3 75 4" xfId="32407" xr:uid="{02DBF23F-6F06-4FFE-B917-6D651BB965BA}"/>
    <cellStyle name="20% - Cor3 75 5" xfId="22429" xr:uid="{98689D4C-892C-4091-A0EA-4DBC97B62896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3" xfId="32433" xr:uid="{3A5800B3-72EE-4CBE-A393-0B0DDC31BD80}"/>
    <cellStyle name="20% - Cor3 76 4" xfId="24079" xr:uid="{AD3A1D2D-F5D7-4416-A8D1-77B36BBDEECB}"/>
    <cellStyle name="20% - Cor3 77" xfId="10815" xr:uid="{00000000-0005-0000-0000-0000C32A0000}"/>
    <cellStyle name="20% - Cor3 77 2" xfId="28548" xr:uid="{128F8443-39BA-439A-A681-D469E55677D3}"/>
    <cellStyle name="20% - Cor3 78" xfId="33605" xr:uid="{118BBB6E-E8E2-4EAB-A6EF-79C75B62BC95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3" xfId="13272" xr:uid="{00000000-0005-0000-0000-0000F0000000}"/>
    <cellStyle name="20% - Cor3 8 2 2 3 2" xfId="30085" xr:uid="{2B00CB57-CE5F-49C9-8739-A3E47FB454A2}"/>
    <cellStyle name="20% - Cor3 8 2 2 4" xfId="32677" xr:uid="{31AFEFA5-83A0-4EF5-A240-3BD8BE7AAEDE}"/>
    <cellStyle name="20% - Cor3 8 2 2 5" xfId="22745" xr:uid="{C242DD59-5479-4E1D-B0BB-5C1C1321AFC5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4" xfId="11378" xr:uid="{00000000-0005-0000-0000-0000F0000000}"/>
    <cellStyle name="20% - Cor3 8 2 4 2" xfId="28897" xr:uid="{57697A87-70A2-4198-8730-AF8A2FA783C4}"/>
    <cellStyle name="20% - Cor3 8 2 5" xfId="31499" xr:uid="{B05A7DEB-6F2D-43D0-84B1-99FD5F2FE18C}"/>
    <cellStyle name="20% - Cor3 8 2 6" xfId="20847" xr:uid="{492121C8-DA6C-48BE-800A-CE63569EA85F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3" xfId="13271" xr:uid="{00000000-0005-0000-0000-0000EF000000}"/>
    <cellStyle name="20% - Cor3 8 3 3 2" xfId="30084" xr:uid="{25F471CC-72D6-4829-807D-9CE0A489342D}"/>
    <cellStyle name="20% - Cor3 8 3 4" xfId="32676" xr:uid="{72AE5840-B534-4D55-8F3A-303460B4E037}"/>
    <cellStyle name="20% - Cor3 8 3 5" xfId="22744" xr:uid="{061009DF-DD1F-45C4-8493-03678CB295C9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5" xfId="11377" xr:uid="{00000000-0005-0000-0000-0000EF000000}"/>
    <cellStyle name="20% - Cor3 8 5 2" xfId="28896" xr:uid="{1F6E65BB-2D88-416E-B811-97740C3874B0}"/>
    <cellStyle name="20% - Cor3 8 6" xfId="31498" xr:uid="{CE1C4BCC-2644-4570-B27F-F85FA714BA71}"/>
    <cellStyle name="20% - Cor3 8 7" xfId="20846" xr:uid="{B29BFA00-E2B9-469E-9727-E589FDA43D73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3" xfId="13274" xr:uid="{00000000-0005-0000-0000-0000F2000000}"/>
    <cellStyle name="20% - Cor3 9 2 2 3 2" xfId="30087" xr:uid="{FC8915CE-E1D5-4AB5-83C1-2B5CE971F9C9}"/>
    <cellStyle name="20% - Cor3 9 2 2 4" xfId="32679" xr:uid="{B7307C1D-A280-45AF-8380-76102FE5C5C2}"/>
    <cellStyle name="20% - Cor3 9 2 2 5" xfId="22747" xr:uid="{8BE510AC-50AE-45BB-B52F-9F773AA251DA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4" xfId="11380" xr:uid="{00000000-0005-0000-0000-0000F2000000}"/>
    <cellStyle name="20% - Cor3 9 2 4 2" xfId="28899" xr:uid="{E90B08A2-C83B-44CE-B80C-FCCA4FB1C330}"/>
    <cellStyle name="20% - Cor3 9 2 5" xfId="31501" xr:uid="{A126C507-4455-4E80-AC4D-6B462B27466C}"/>
    <cellStyle name="20% - Cor3 9 2 6" xfId="20849" xr:uid="{476E1FF9-F8E2-4B46-AFB1-3A2893DCFB30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3" xfId="13273" xr:uid="{00000000-0005-0000-0000-0000F1000000}"/>
    <cellStyle name="20% - Cor3 9 3 3 2" xfId="30086" xr:uid="{A28CE6CA-7518-4C3F-A9A0-5D6999A8A240}"/>
    <cellStyle name="20% - Cor3 9 3 4" xfId="32678" xr:uid="{57550E82-23C7-4590-B186-5FD0B3074A3B}"/>
    <cellStyle name="20% - Cor3 9 3 5" xfId="22746" xr:uid="{ED01BC27-5638-4418-B942-AB5B9D2CBE47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5" xfId="11379" xr:uid="{00000000-0005-0000-0000-0000F1000000}"/>
    <cellStyle name="20% - Cor3 9 5 2" xfId="28898" xr:uid="{28C13931-93AE-4C4F-84BE-EBB72C481DE6}"/>
    <cellStyle name="20% - Cor3 9 6" xfId="31500" xr:uid="{0814A258-5474-4692-941A-DC947E2337AE}"/>
    <cellStyle name="20% - Cor3 9 7" xfId="20848" xr:uid="{AF3294C4-F786-4D9D-AA89-67EAB5CE420B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3" xfId="13275" xr:uid="{00000000-0005-0000-0000-0000F4000000}"/>
    <cellStyle name="20% - Cor4 10 2 3 2" xfId="30088" xr:uid="{7A6DC033-A2B5-40ED-ADC6-EEB8F5C83554}"/>
    <cellStyle name="20% - Cor4 10 2 4" xfId="32680" xr:uid="{AC1BF660-0B84-4B65-9CE8-9FC91E3614D9}"/>
    <cellStyle name="20% - Cor4 10 2 5" xfId="22748" xr:uid="{17E33817-1727-440B-80EF-9C50A07D1DC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4" xfId="11381" xr:uid="{00000000-0005-0000-0000-0000F4000000}"/>
    <cellStyle name="20% - Cor4 10 4 2" xfId="28900" xr:uid="{2B952FE4-021C-42BB-B1A5-10F73F4DADE0}"/>
    <cellStyle name="20% - Cor4 10 5" xfId="31502" xr:uid="{9CD60E13-5459-4BD9-8A14-9A3C40CD703F}"/>
    <cellStyle name="20% - Cor4 10 6" xfId="20850" xr:uid="{9EC7960C-F1F6-4F08-BBBE-A27A6FB88AF3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3" xfId="13276" xr:uid="{00000000-0005-0000-0000-0000F5000000}"/>
    <cellStyle name="20% - Cor4 11 2 3 2" xfId="30089" xr:uid="{8082BCA6-6F19-4962-A376-6381370E62C4}"/>
    <cellStyle name="20% - Cor4 11 2 4" xfId="32681" xr:uid="{541D40C6-365B-464D-AC2A-16DEB6EEDA52}"/>
    <cellStyle name="20% - Cor4 11 2 5" xfId="22749" xr:uid="{175774C6-CB00-4D85-9588-30C72FD2E601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4" xfId="11382" xr:uid="{00000000-0005-0000-0000-0000F5000000}"/>
    <cellStyle name="20% - Cor4 11 4 2" xfId="28901" xr:uid="{F3AA420B-AAFE-4872-8766-A4469B6F7C42}"/>
    <cellStyle name="20% - Cor4 11 5" xfId="31503" xr:uid="{6364B3F7-B7C3-41A6-9D5E-3C7D902C94CC}"/>
    <cellStyle name="20% - Cor4 11 6" xfId="20851" xr:uid="{B6DC87E3-0FC1-4AB7-8032-B7EEF13C0A35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3" xfId="13277" xr:uid="{00000000-0005-0000-0000-0000F6000000}"/>
    <cellStyle name="20% - Cor4 12 2 3 2" xfId="30090" xr:uid="{660907B7-6200-4146-AF72-69332C41E7A5}"/>
    <cellStyle name="20% - Cor4 12 2 4" xfId="32682" xr:uid="{ED1D9EDE-BC98-4BA5-8D02-C2BBDF0F9ADE}"/>
    <cellStyle name="20% - Cor4 12 2 5" xfId="22750" xr:uid="{DC61D283-8413-4BD0-BC51-6FFB2FA91569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4" xfId="11383" xr:uid="{00000000-0005-0000-0000-0000F6000000}"/>
    <cellStyle name="20% - Cor4 12 4 2" xfId="28902" xr:uid="{CB1CAAD8-3368-42C2-94EB-FCE72C240944}"/>
    <cellStyle name="20% - Cor4 12 5" xfId="31504" xr:uid="{61BB645B-0DAC-4146-99E7-2E4D17E9E85F}"/>
    <cellStyle name="20% - Cor4 12 6" xfId="20852" xr:uid="{F1BFDE60-8A9E-4522-B0E4-7B048A1A6ABF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3" xfId="13278" xr:uid="{00000000-0005-0000-0000-0000F7000000}"/>
    <cellStyle name="20% - Cor4 13 2 3 2" xfId="30091" xr:uid="{01CF664E-B8D4-4F68-8709-FAB938050820}"/>
    <cellStyle name="20% - Cor4 13 2 4" xfId="32683" xr:uid="{84FC6E91-9730-4864-A37A-CEEAA1C47D6F}"/>
    <cellStyle name="20% - Cor4 13 2 5" xfId="22751" xr:uid="{54E9C006-F1E0-436D-83A6-22EE07B132AE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4" xfId="11384" xr:uid="{00000000-0005-0000-0000-0000F7000000}"/>
    <cellStyle name="20% - Cor4 13 4 2" xfId="28903" xr:uid="{80890BB2-547F-4F3F-9A55-3FE15AE49C9C}"/>
    <cellStyle name="20% - Cor4 13 5" xfId="31505" xr:uid="{57D38FB4-F84D-42FB-B142-A56721435015}"/>
    <cellStyle name="20% - Cor4 13 6" xfId="20853" xr:uid="{E8B6B37E-FB79-4D27-BAE4-8E436FD94040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3" xfId="13279" xr:uid="{00000000-0005-0000-0000-0000F8000000}"/>
    <cellStyle name="20% - Cor4 14 2 3 2" xfId="30092" xr:uid="{2F7C624D-8BA1-4052-A82B-2D173106B81A}"/>
    <cellStyle name="20% - Cor4 14 2 4" xfId="32684" xr:uid="{D5FCA256-4034-4892-9AD9-81B43080F1BF}"/>
    <cellStyle name="20% - Cor4 14 2 5" xfId="22752" xr:uid="{8295AC19-9E7C-4148-941C-1A858B2425EF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4" xfId="11385" xr:uid="{00000000-0005-0000-0000-0000F8000000}"/>
    <cellStyle name="20% - Cor4 14 4 2" xfId="28904" xr:uid="{C3C64984-480B-40F3-9793-56DBF8A0B63D}"/>
    <cellStyle name="20% - Cor4 14 5" xfId="31506" xr:uid="{50D9D3B6-25A8-4CAE-B4BE-D44508C68252}"/>
    <cellStyle name="20% - Cor4 14 6" xfId="20854" xr:uid="{FA2176D2-0006-4528-BED6-1C3207EC834E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3" xfId="13280" xr:uid="{00000000-0005-0000-0000-0000F9000000}"/>
    <cellStyle name="20% - Cor4 15 2 3 2" xfId="30093" xr:uid="{64906CA0-8A55-4964-806A-A4F67C892577}"/>
    <cellStyle name="20% - Cor4 15 2 4" xfId="32685" xr:uid="{F89382E1-75AA-4222-B5E9-5BDE0F8BC901}"/>
    <cellStyle name="20% - Cor4 15 2 5" xfId="22753" xr:uid="{2A25A231-345C-45CA-891F-43825D05D2D2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4" xfId="11386" xr:uid="{00000000-0005-0000-0000-0000F9000000}"/>
    <cellStyle name="20% - Cor4 15 4 2" xfId="28905" xr:uid="{570969F8-6D33-446A-82D9-BCACF8B121B5}"/>
    <cellStyle name="20% - Cor4 15 5" xfId="31507" xr:uid="{5342DF92-95AF-42D0-92EA-B5217BE5FEF5}"/>
    <cellStyle name="20% - Cor4 15 6" xfId="20855" xr:uid="{EED06B7B-3BC6-451D-8106-FD199FA39643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3" xfId="13281" xr:uid="{00000000-0005-0000-0000-0000FA000000}"/>
    <cellStyle name="20% - Cor4 16 2 3 2" xfId="30094" xr:uid="{0D09E185-9462-41CA-984F-70E02C772163}"/>
    <cellStyle name="20% - Cor4 16 2 4" xfId="32686" xr:uid="{08E12166-C9C9-4C55-A89B-FFBB870591FA}"/>
    <cellStyle name="20% - Cor4 16 2 5" xfId="22754" xr:uid="{83E18F33-FB58-4326-9AA0-62CD9A08834E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4" xfId="11387" xr:uid="{00000000-0005-0000-0000-0000FA000000}"/>
    <cellStyle name="20% - Cor4 16 4 2" xfId="28906" xr:uid="{0B06BB4B-442A-4A7E-9CA8-F30108A6FF6B}"/>
    <cellStyle name="20% - Cor4 16 5" xfId="31508" xr:uid="{F99233F8-ACF9-4E66-8FD5-CC59893E6CEA}"/>
    <cellStyle name="20% - Cor4 16 6" xfId="20856" xr:uid="{1F3FAB8A-AF6C-4D89-A377-4825592669B6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3" xfId="13282" xr:uid="{00000000-0005-0000-0000-0000FB000000}"/>
    <cellStyle name="20% - Cor4 17 2 3 2" xfId="30095" xr:uid="{75228F1A-6969-4AFA-AB9A-56EFAE788B7E}"/>
    <cellStyle name="20% - Cor4 17 2 4" xfId="32687" xr:uid="{31D795B6-BA29-4A29-BEE0-EF68FF5F48A7}"/>
    <cellStyle name="20% - Cor4 17 2 5" xfId="22755" xr:uid="{F8D233E4-2FE9-417F-9F9D-52CA55E39218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4" xfId="11388" xr:uid="{00000000-0005-0000-0000-0000FB000000}"/>
    <cellStyle name="20% - Cor4 17 4 2" xfId="28907" xr:uid="{E500D2E3-7FB2-417D-BB40-79A3E021BA48}"/>
    <cellStyle name="20% - Cor4 17 5" xfId="31509" xr:uid="{12A54E73-EC26-4780-B791-5B257286935F}"/>
    <cellStyle name="20% - Cor4 17 6" xfId="20857" xr:uid="{2308D775-F390-4016-8223-442AAC1261CA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3" xfId="13283" xr:uid="{00000000-0005-0000-0000-0000FC000000}"/>
    <cellStyle name="20% - Cor4 18 2 3 2" xfId="30096" xr:uid="{5439D202-D871-4B12-B201-5C0E23C15216}"/>
    <cellStyle name="20% - Cor4 18 2 4" xfId="32688" xr:uid="{D037EB2B-1DAB-4B12-A672-5E882A3AAA00}"/>
    <cellStyle name="20% - Cor4 18 2 5" xfId="22756" xr:uid="{8E7D3D20-B8B4-4BBE-9A58-C3F3460153FF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4" xfId="11389" xr:uid="{00000000-0005-0000-0000-0000FC000000}"/>
    <cellStyle name="20% - Cor4 18 4 2" xfId="28908" xr:uid="{61BCB92F-C4A7-4728-B8CD-97E19CA52B50}"/>
    <cellStyle name="20% - Cor4 18 5" xfId="31510" xr:uid="{86DA67D0-E667-4E5C-BF47-596886E3B2F7}"/>
    <cellStyle name="20% - Cor4 18 6" xfId="20858" xr:uid="{D678B174-C71B-4F8A-AD0A-A212C9E207B5}"/>
    <cellStyle name="20% - Cor4 19" xfId="2359" xr:uid="{00000000-0005-0000-0000-0000FD000000}"/>
    <cellStyle name="20% - Cor4 2" xfId="136" xr:uid="{00000000-0005-0000-0000-000040000000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3" xfId="13285" xr:uid="{00000000-0005-0000-0000-0000FF000000}"/>
    <cellStyle name="20% - Cor4 2 2 2 2 4" xfId="22758" xr:uid="{09686B4D-7360-427F-881C-666F637AA8BA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4" xfId="11392" xr:uid="{00000000-0005-0000-0000-0000FF000000}"/>
    <cellStyle name="20% - Cor4 2 2 2 4 2" xfId="28910" xr:uid="{32A859C8-B31C-4941-9312-BFD6EA4DB7A4}"/>
    <cellStyle name="20% - Cor4 2 2 2 5" xfId="31512" xr:uid="{33CE03E5-E152-4334-B81F-A2CA5474ED00}"/>
    <cellStyle name="20% - Cor4 2 2 2 6" xfId="20860" xr:uid="{3B6CC0A7-4C44-4028-B99A-3CB93AAABDCF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3" xfId="10978" xr:uid="{00000000-0005-0000-0000-00001A000000}"/>
    <cellStyle name="20% - Cor4 2 2 3 3 2" xfId="30098" xr:uid="{833D5DA7-9878-4EDD-87D2-08A568E8CDC1}"/>
    <cellStyle name="20% - Cor4 2 2 3 4" xfId="32690" xr:uid="{65C257CE-C04A-4E48-98FC-F8BF30B3DCDA}"/>
    <cellStyle name="20% - Cor4 2 2 3 5" xfId="20388" xr:uid="{808CAD0A-BFD9-4CCB-BEA5-C98A8073037C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3" xfId="12892" xr:uid="{00000000-0005-0000-0000-00001A000000}"/>
    <cellStyle name="20% - Cor4 2 2 4 4" xfId="22364" xr:uid="{DC00973E-5F36-4744-87DE-656F4CCCD0C6}"/>
    <cellStyle name="20% - Cor4 2 2 5" xfId="28445" xr:uid="{9EAC1F8C-E143-4036-9BD0-A4E9C7D743EA}"/>
    <cellStyle name="20% - Cor4 2 2 6" xfId="31138" xr:uid="{890643CE-BAD2-485B-9395-73A24587CEC7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3" xfId="13284" xr:uid="{00000000-0005-0000-0000-0000FE000000}"/>
    <cellStyle name="20% - Cor4 2 3 2 4" xfId="22757" xr:uid="{E2E11CC8-A68A-4FA3-91AF-03D9D20A5135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4" xfId="11391" xr:uid="{00000000-0005-0000-0000-0000FE000000}"/>
    <cellStyle name="20% - Cor4 2 3 4 2" xfId="28909" xr:uid="{6C97E604-6A7E-4ADD-89B0-BC424B236F22}"/>
    <cellStyle name="20% - Cor4 2 3 5" xfId="31511" xr:uid="{E4D711DC-D55E-4EBD-9D0C-168FE5F5C91D}"/>
    <cellStyle name="20% - Cor4 2 3 6" xfId="20859" xr:uid="{3F846E77-08FB-419F-B425-267F7E0E9E72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3" xfId="10896" xr:uid="{00000000-0005-0000-0000-000019000000}"/>
    <cellStyle name="20% - Cor4 2 4 3 2" xfId="30097" xr:uid="{25F2FBE0-1B0E-4F1C-A05C-17876B29B057}"/>
    <cellStyle name="20% - Cor4 2 4 4" xfId="32689" xr:uid="{EB387907-0860-43FE-98F0-204CE2233D5F}"/>
    <cellStyle name="20% - Cor4 2 4 5" xfId="20310" xr:uid="{8233808F-3EE8-4C8E-9F1C-6D5601833223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3" xfId="12813" xr:uid="{00000000-0005-0000-0000-000019000000}"/>
    <cellStyle name="20% - Cor4 2 5 4" xfId="22285" xr:uid="{6021FC51-44A6-42BD-BD59-90BC6FE6B462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7" xfId="10210" xr:uid="{00000000-0005-0000-0000-000040000000}"/>
    <cellStyle name="20% - Cor4 2 7 2" xfId="28367" xr:uid="{827D833C-C9E3-4301-85EC-3AF22CFF5D5F}"/>
    <cellStyle name="20% - Cor4 2 8" xfId="31060" xr:uid="{97CD6EF6-ACA0-49F6-A427-01C2C04F562B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3" xfId="13286" xr:uid="{00000000-0005-0000-0000-000000010000}"/>
    <cellStyle name="20% - Cor4 20 2 3 2" xfId="30099" xr:uid="{E243D2E1-0332-408B-8168-EF90DB7E0A7B}"/>
    <cellStyle name="20% - Cor4 20 2 4" xfId="32691" xr:uid="{6631CB3A-FAD6-456E-9668-97E629D1C468}"/>
    <cellStyle name="20% - Cor4 20 2 5" xfId="22759" xr:uid="{E8CD1F23-B8B0-464C-9AC7-544EDC2DC436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4" xfId="11393" xr:uid="{00000000-0005-0000-0000-000000010000}"/>
    <cellStyle name="20% - Cor4 20 4 2" xfId="28911" xr:uid="{F2DC1B18-E40F-40C8-9306-47DAC046B711}"/>
    <cellStyle name="20% - Cor4 20 5" xfId="31513" xr:uid="{E651A157-87A1-45ED-A4CF-50711E089C7A}"/>
    <cellStyle name="20% - Cor4 20 6" xfId="20861" xr:uid="{61DDA855-6F0D-4170-825F-AABF00368F4C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3" xfId="13287" xr:uid="{00000000-0005-0000-0000-000001010000}"/>
    <cellStyle name="20% - Cor4 21 2 3 2" xfId="30100" xr:uid="{1371DC71-89F5-49EC-B495-3BFAD0A05E3E}"/>
    <cellStyle name="20% - Cor4 21 2 4" xfId="32692" xr:uid="{992CC8A7-E1E5-48C2-9742-C7411F0EAAB8}"/>
    <cellStyle name="20% - Cor4 21 2 5" xfId="22760" xr:uid="{6C23B0C8-C58B-49DB-B9D0-59CF22EF393B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4" xfId="11394" xr:uid="{00000000-0005-0000-0000-000001010000}"/>
    <cellStyle name="20% - Cor4 21 4 2" xfId="28912" xr:uid="{76B08EDD-0796-4A06-829C-2D80D68752C1}"/>
    <cellStyle name="20% - Cor4 21 5" xfId="31514" xr:uid="{59A94BFB-D7E8-4617-A9BF-6EE28D58D252}"/>
    <cellStyle name="20% - Cor4 21 6" xfId="20862" xr:uid="{4DC850D5-C81D-4127-9DBB-18B4841114F7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3" xfId="13288" xr:uid="{00000000-0005-0000-0000-000002010000}"/>
    <cellStyle name="20% - Cor4 22 2 3 2" xfId="30101" xr:uid="{641FC913-43E0-44CD-BCEC-355C41BC83F6}"/>
    <cellStyle name="20% - Cor4 22 2 4" xfId="32693" xr:uid="{5DE122EA-5316-47E3-BDBC-6FDAEC88A3A8}"/>
    <cellStyle name="20% - Cor4 22 2 5" xfId="22761" xr:uid="{A274CAC8-D6E4-4639-BBB2-32C29FA5D5BE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4" xfId="11395" xr:uid="{00000000-0005-0000-0000-000002010000}"/>
    <cellStyle name="20% - Cor4 22 4 2" xfId="28913" xr:uid="{F960A7DE-5584-4051-AD9B-2328BC15F073}"/>
    <cellStyle name="20% - Cor4 22 5" xfId="31515" xr:uid="{EABF0FD4-ED12-4F0C-9AAA-203C0C7C3A7B}"/>
    <cellStyle name="20% - Cor4 22 6" xfId="20863" xr:uid="{45A15BAF-A91C-4430-8D5A-8EA8D665E695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3" xfId="13289" xr:uid="{00000000-0005-0000-0000-000003010000}"/>
    <cellStyle name="20% - Cor4 23 2 3 2" xfId="30102" xr:uid="{7A2540BA-1F7C-4A9F-B29A-F000941AA71A}"/>
    <cellStyle name="20% - Cor4 23 2 4" xfId="32694" xr:uid="{21FFC447-A545-4D08-ACAA-16DE29A4BE23}"/>
    <cellStyle name="20% - Cor4 23 2 5" xfId="22762" xr:uid="{B790998D-D218-423D-8867-5D3EED527F68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4" xfId="11396" xr:uid="{00000000-0005-0000-0000-000003010000}"/>
    <cellStyle name="20% - Cor4 23 4 2" xfId="28914" xr:uid="{620C2E2A-2347-41CD-AF4D-038DF38F6183}"/>
    <cellStyle name="20% - Cor4 23 5" xfId="31516" xr:uid="{A9B638A9-E5D9-4AF3-81ED-EDC0BE692381}"/>
    <cellStyle name="20% - Cor4 23 6" xfId="20864" xr:uid="{A55E8E51-764B-4A99-8467-7703F96AD70E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3" xfId="13290" xr:uid="{00000000-0005-0000-0000-000004010000}"/>
    <cellStyle name="20% - Cor4 24 2 3 2" xfId="30103" xr:uid="{5164C08D-0CF5-4157-AE87-5715148FD6B1}"/>
    <cellStyle name="20% - Cor4 24 2 4" xfId="32695" xr:uid="{B490FD67-FF40-4F50-8E23-D72C7E952EA0}"/>
    <cellStyle name="20% - Cor4 24 2 5" xfId="22763" xr:uid="{B79A7D11-D1F3-4B59-92EB-A63CDE2AE096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4" xfId="11397" xr:uid="{00000000-0005-0000-0000-000004010000}"/>
    <cellStyle name="20% - Cor4 24 4 2" xfId="28915" xr:uid="{EBC77628-B100-48EC-84EE-06E984AD6998}"/>
    <cellStyle name="20% - Cor4 24 5" xfId="31517" xr:uid="{91E2C898-A560-4589-8193-A585D2ACC18F}"/>
    <cellStyle name="20% - Cor4 24 6" xfId="20865" xr:uid="{6A2FC1C3-F88E-4C69-B9A9-86BF775F32F7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3" xfId="13291" xr:uid="{00000000-0005-0000-0000-000005010000}"/>
    <cellStyle name="20% - Cor4 25 2 3 2" xfId="30104" xr:uid="{25760105-172E-4637-B0DF-03A337640B13}"/>
    <cellStyle name="20% - Cor4 25 2 4" xfId="32696" xr:uid="{2A738B5E-E876-41FB-8BB4-E809DE8EA85A}"/>
    <cellStyle name="20% - Cor4 25 2 5" xfId="22764" xr:uid="{0690B6AC-5A18-47E0-B105-A8477E3A50F6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4" xfId="11398" xr:uid="{00000000-0005-0000-0000-000005010000}"/>
    <cellStyle name="20% - Cor4 25 4 2" xfId="28916" xr:uid="{16821CB7-6660-4D8A-B8B5-0BA82BF0A5C3}"/>
    <cellStyle name="20% - Cor4 25 5" xfId="31518" xr:uid="{C8E3831A-7D9D-42C8-93D2-0ECE0B5579CB}"/>
    <cellStyle name="20% - Cor4 25 6" xfId="20866" xr:uid="{D74FB893-A7FD-4388-A201-A58921E26060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3" xfId="13292" xr:uid="{00000000-0005-0000-0000-000006010000}"/>
    <cellStyle name="20% - Cor4 26 2 3 2" xfId="30105" xr:uid="{10FFC21C-2887-48EE-937B-6080AB8296DC}"/>
    <cellStyle name="20% - Cor4 26 2 4" xfId="32697" xr:uid="{403377B8-5B52-460D-996D-7134E529F125}"/>
    <cellStyle name="20% - Cor4 26 2 5" xfId="22765" xr:uid="{820E12A6-E293-478B-8916-4C42A7CB9805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4" xfId="11399" xr:uid="{00000000-0005-0000-0000-000006010000}"/>
    <cellStyle name="20% - Cor4 26 4 2" xfId="28917" xr:uid="{B3C7BB62-76CF-41EE-A3E9-EF50B79AAB5B}"/>
    <cellStyle name="20% - Cor4 26 5" xfId="31519" xr:uid="{0D000829-6E67-483B-840F-6A8C6349D133}"/>
    <cellStyle name="20% - Cor4 26 6" xfId="20867" xr:uid="{CD79C5CD-F239-4173-8856-B07E74E9975B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3" xfId="13293" xr:uid="{00000000-0005-0000-0000-000007010000}"/>
    <cellStyle name="20% - Cor4 27 2 3 2" xfId="30106" xr:uid="{B58012CA-8AF2-47D9-8E20-A80AC07555C0}"/>
    <cellStyle name="20% - Cor4 27 2 4" xfId="32698" xr:uid="{FDFE0C25-C80C-4CEE-9BDD-BB48B01D0B9C}"/>
    <cellStyle name="20% - Cor4 27 2 5" xfId="22766" xr:uid="{AA1FAAC7-B44D-40BC-89B8-15BC090A46E7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4" xfId="11400" xr:uid="{00000000-0005-0000-0000-000007010000}"/>
    <cellStyle name="20% - Cor4 27 4 2" xfId="28918" xr:uid="{DB7B1C87-FB60-43EC-B2B9-F97872523829}"/>
    <cellStyle name="20% - Cor4 27 5" xfId="31520" xr:uid="{6A512FFE-872F-4D4B-A36E-B880A520F0BC}"/>
    <cellStyle name="20% - Cor4 27 6" xfId="20868" xr:uid="{01CB6408-8812-4552-9410-A4271787360D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3" xfId="13294" xr:uid="{00000000-0005-0000-0000-000008010000}"/>
    <cellStyle name="20% - Cor4 28 2 3 2" xfId="30107" xr:uid="{8DB74143-51A5-4E60-B0A5-8E25955D297C}"/>
    <cellStyle name="20% - Cor4 28 2 4" xfId="32699" xr:uid="{28392BD7-BF29-4A9D-86A8-1CE9DA5E7B78}"/>
    <cellStyle name="20% - Cor4 28 2 5" xfId="22767" xr:uid="{C496DBEB-6F56-48BD-9E5A-494435803FAB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4" xfId="11401" xr:uid="{00000000-0005-0000-0000-000008010000}"/>
    <cellStyle name="20% - Cor4 28 4 2" xfId="28919" xr:uid="{B3BCD857-86FD-4F6E-8920-949073C54BB4}"/>
    <cellStyle name="20% - Cor4 28 5" xfId="31521" xr:uid="{EB5B5EE3-9EAF-4B02-9DF1-2F61BBCE44AD}"/>
    <cellStyle name="20% - Cor4 28 6" xfId="20869" xr:uid="{0E387BE3-AF60-4AE3-BE07-5DA5090F0324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3" xfId="13295" xr:uid="{00000000-0005-0000-0000-000009010000}"/>
    <cellStyle name="20% - Cor4 29 2 3 2" xfId="30108" xr:uid="{7C36F03F-D0B6-485B-BBE4-04CBD9A651AE}"/>
    <cellStyle name="20% - Cor4 29 2 4" xfId="32700" xr:uid="{4AA4F09A-61CE-4B07-BC7E-098B483A81C1}"/>
    <cellStyle name="20% - Cor4 29 2 5" xfId="22768" xr:uid="{FC712541-6264-4A73-9839-098A88E0A7FE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4" xfId="11402" xr:uid="{00000000-0005-0000-0000-000009010000}"/>
    <cellStyle name="20% - Cor4 29 4 2" xfId="28920" xr:uid="{F959FE15-0599-4239-8D3C-900860151A86}"/>
    <cellStyle name="20% - Cor4 29 5" xfId="31522" xr:uid="{066122E5-3B4B-428B-A0E3-3B7DEFDBD4CD}"/>
    <cellStyle name="20% - Cor4 29 6" xfId="20870" xr:uid="{0451CC96-EDB7-427A-BA6C-237DF3EA5788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3" xfId="13297" xr:uid="{00000000-0005-0000-0000-00000B010000}"/>
    <cellStyle name="20% - Cor4 3 2 2 3 2" xfId="30110" xr:uid="{3863FDA6-AED6-40B6-9168-621A60961104}"/>
    <cellStyle name="20% - Cor4 3 2 2 4" xfId="32702" xr:uid="{6D828762-7500-40AB-8B18-18F7F71423EE}"/>
    <cellStyle name="20% - Cor4 3 2 2 5" xfId="22770" xr:uid="{6D18E010-1C2E-4201-A695-7BFF1864EDBE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4" xfId="11404" xr:uid="{00000000-0005-0000-0000-00000B010000}"/>
    <cellStyle name="20% - Cor4 3 2 4 2" xfId="28922" xr:uid="{752176A9-83D4-45CF-8A3C-897492CD4B87}"/>
    <cellStyle name="20% - Cor4 3 2 5" xfId="31524" xr:uid="{B7F23E79-5940-4E22-8F77-ACB76E27B728}"/>
    <cellStyle name="20% - Cor4 3 2 6" xfId="20872" xr:uid="{42E02522-1A93-4E2F-A6D6-32EA80F0BB1F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3" xfId="13296" xr:uid="{00000000-0005-0000-0000-00000A010000}"/>
    <cellStyle name="20% - Cor4 3 3 2 4" xfId="22769" xr:uid="{066B0375-AB91-4E12-8AB3-1DB88A2B70C9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4" xfId="11403" xr:uid="{00000000-0005-0000-0000-00000A010000}"/>
    <cellStyle name="20% - Cor4 3 3 4 2" xfId="28921" xr:uid="{0049EA54-A7CB-4293-8604-1C4812013933}"/>
    <cellStyle name="20% - Cor4 3 3 5" xfId="31523" xr:uid="{C823E4EB-50D0-496E-9D6A-D44561E23041}"/>
    <cellStyle name="20% - Cor4 3 3 6" xfId="20871" xr:uid="{7B55687C-4A53-4C76-8E25-AEA17CDEF2EC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3" xfId="10950" xr:uid="{00000000-0005-0000-0000-00001B000000}"/>
    <cellStyle name="20% - Cor4 3 4 3 2" xfId="30109" xr:uid="{2A8567E9-19A4-42D5-A8D7-71176B66B776}"/>
    <cellStyle name="20% - Cor4 3 4 4" xfId="32701" xr:uid="{21C6714A-30CE-40A3-9F1F-FBB3AEE1EAD7}"/>
    <cellStyle name="20% - Cor4 3 4 5" xfId="20360" xr:uid="{2F528E6A-2D48-49FD-916E-97431D7BA0EB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3" xfId="12864" xr:uid="{00000000-0005-0000-0000-00001B000000}"/>
    <cellStyle name="20% - Cor4 3 5 4" xfId="22336" xr:uid="{9E5B0D7F-E2E0-47BB-8E40-8D92B5A6C841}"/>
    <cellStyle name="20% - Cor4 3 6" xfId="28417" xr:uid="{1C7EC4AF-F4B5-4DA5-BAA3-30390FE30705}"/>
    <cellStyle name="20% - Cor4 3 7" xfId="31110" xr:uid="{0B5155DC-9067-4894-9513-AC64265BDB01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3" xfId="13298" xr:uid="{00000000-0005-0000-0000-00000C010000}"/>
    <cellStyle name="20% - Cor4 30 2 3 2" xfId="30111" xr:uid="{63838853-4FA6-4908-89C4-1C3B04766D2B}"/>
    <cellStyle name="20% - Cor4 30 2 4" xfId="32703" xr:uid="{6BE7E35A-0935-46C3-BFBD-5E70C917531A}"/>
    <cellStyle name="20% - Cor4 30 2 5" xfId="22771" xr:uid="{96BB0696-CB7F-44F3-AD66-7C0297930101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4" xfId="11405" xr:uid="{00000000-0005-0000-0000-00000C010000}"/>
    <cellStyle name="20% - Cor4 30 4 2" xfId="28923" xr:uid="{EE193A20-FC7E-49B2-B2A4-EBEE201B71F6}"/>
    <cellStyle name="20% - Cor4 30 5" xfId="31525" xr:uid="{12E5629E-3BD4-46BF-9571-748165496F3C}"/>
    <cellStyle name="20% - Cor4 30 6" xfId="20873" xr:uid="{2CC325F5-444A-44C5-93C5-B0AC657A04CF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3" xfId="13299" xr:uid="{00000000-0005-0000-0000-00000D010000}"/>
    <cellStyle name="20% - Cor4 31 2 3 2" xfId="30112" xr:uid="{A37DBCE3-5BF2-487C-A760-F9E6412CD8F3}"/>
    <cellStyle name="20% - Cor4 31 2 4" xfId="32704" xr:uid="{8126BD84-8303-46A6-894E-EA458B30F180}"/>
    <cellStyle name="20% - Cor4 31 2 5" xfId="22772" xr:uid="{C7D96638-FDA1-4EB1-BFC4-B66B85457877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4" xfId="11406" xr:uid="{00000000-0005-0000-0000-00000D010000}"/>
    <cellStyle name="20% - Cor4 31 4 2" xfId="28924" xr:uid="{F7D61450-6B4B-4F96-8B47-814ABB657695}"/>
    <cellStyle name="20% - Cor4 31 5" xfId="31526" xr:uid="{F18A7CBB-686D-44AE-BEC5-5CF0DE42ECD8}"/>
    <cellStyle name="20% - Cor4 31 6" xfId="20874" xr:uid="{8474641A-80FB-462A-A5C5-4D04BE834DCC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3" xfId="13300" xr:uid="{00000000-0005-0000-0000-00000E010000}"/>
    <cellStyle name="20% - Cor4 32 2 3 2" xfId="30113" xr:uid="{25C330F9-E1BD-4482-A8B8-7B713A435D6F}"/>
    <cellStyle name="20% - Cor4 32 2 4" xfId="32705" xr:uid="{A35D06A7-1B1A-4DD2-830C-FE03DF84C83E}"/>
    <cellStyle name="20% - Cor4 32 2 5" xfId="22773" xr:uid="{F49BF877-10A0-499D-8A06-C82529EF5453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4" xfId="11407" xr:uid="{00000000-0005-0000-0000-00000E010000}"/>
    <cellStyle name="20% - Cor4 32 4 2" xfId="28925" xr:uid="{45844A22-0E42-4499-9DBA-7AE25AF6CC1F}"/>
    <cellStyle name="20% - Cor4 32 5" xfId="31527" xr:uid="{235D712E-FD87-4D0A-8296-E223DA5991CE}"/>
    <cellStyle name="20% - Cor4 32 6" xfId="20875" xr:uid="{3AEDBD18-5D20-4A64-BEDB-C6AE3A8FB092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3" xfId="13301" xr:uid="{00000000-0005-0000-0000-00000F010000}"/>
    <cellStyle name="20% - Cor4 33 2 3 2" xfId="30114" xr:uid="{3263E83F-F028-47C2-8FE0-BE2B2BC899A4}"/>
    <cellStyle name="20% - Cor4 33 2 4" xfId="32706" xr:uid="{3E97374D-F2ED-46DF-874C-5C70AA9D55C9}"/>
    <cellStyle name="20% - Cor4 33 2 5" xfId="22774" xr:uid="{F4CA02D4-1FDF-4376-9045-F7B849157CCA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4" xfId="11408" xr:uid="{00000000-0005-0000-0000-00000F010000}"/>
    <cellStyle name="20% - Cor4 33 4 2" xfId="28926" xr:uid="{E17C2102-7439-4880-B5C0-717BE01357B2}"/>
    <cellStyle name="20% - Cor4 33 5" xfId="31528" xr:uid="{8349C52E-4EC4-4AD4-AC66-615135C9D8CC}"/>
    <cellStyle name="20% - Cor4 33 6" xfId="20876" xr:uid="{08328D5E-263C-4261-A328-EF25FCE12BDD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3" xfId="13302" xr:uid="{00000000-0005-0000-0000-000010010000}"/>
    <cellStyle name="20% - Cor4 34 2 3 2" xfId="30115" xr:uid="{1BE2AAA2-B68B-40F4-8ACB-237F9231F7A3}"/>
    <cellStyle name="20% - Cor4 34 2 4" xfId="32707" xr:uid="{4612779C-32C5-4E6F-B961-61DC3A9BE2F4}"/>
    <cellStyle name="20% - Cor4 34 2 5" xfId="22775" xr:uid="{21E797A7-94EC-4114-83A4-F379B1809971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4" xfId="11409" xr:uid="{00000000-0005-0000-0000-000010010000}"/>
    <cellStyle name="20% - Cor4 34 4 2" xfId="28927" xr:uid="{265419CE-F676-4950-AC28-E3C8DB89D9D1}"/>
    <cellStyle name="20% - Cor4 34 5" xfId="31529" xr:uid="{D4A2B179-587A-43DC-BF84-C27BCA8FD1EB}"/>
    <cellStyle name="20% - Cor4 34 6" xfId="20877" xr:uid="{37698A5F-D022-48B8-96E7-BFB2AAE7BDD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3" xfId="13303" xr:uid="{00000000-0005-0000-0000-000011010000}"/>
    <cellStyle name="20% - Cor4 35 2 3 2" xfId="30116" xr:uid="{AAE84628-A54A-4B10-8CF6-1CACDD8FE1CC}"/>
    <cellStyle name="20% - Cor4 35 2 4" xfId="32708" xr:uid="{D12A4444-48FC-4288-BF15-1D4A40741495}"/>
    <cellStyle name="20% - Cor4 35 2 5" xfId="22776" xr:uid="{F6304AB9-A47F-4FA4-8FB1-9DCD7ECBEB56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4" xfId="11410" xr:uid="{00000000-0005-0000-0000-000011010000}"/>
    <cellStyle name="20% - Cor4 35 4 2" xfId="28928" xr:uid="{ACCBD48C-C687-4750-AE91-E38E1F601CA8}"/>
    <cellStyle name="20% - Cor4 35 5" xfId="31530" xr:uid="{9EB66500-6F6C-4ED9-864A-AA75325D4F11}"/>
    <cellStyle name="20% - Cor4 35 6" xfId="20878" xr:uid="{C3681072-F345-45EA-8375-7AB753A33EB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3" xfId="13304" xr:uid="{00000000-0005-0000-0000-000012010000}"/>
    <cellStyle name="20% - Cor4 36 2 3 2" xfId="30117" xr:uid="{CA4E3DCD-A863-4B94-95D3-A511F2727909}"/>
    <cellStyle name="20% - Cor4 36 2 4" xfId="32709" xr:uid="{71C4D2AD-FB4E-4A5E-8BA9-195048478F44}"/>
    <cellStyle name="20% - Cor4 36 2 5" xfId="22777" xr:uid="{68E453AD-C16A-4360-A383-77A3E9077502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4" xfId="11411" xr:uid="{00000000-0005-0000-0000-000012010000}"/>
    <cellStyle name="20% - Cor4 36 4 2" xfId="28929" xr:uid="{71E92D30-1B31-4B68-BED1-0EC87F69F0DC}"/>
    <cellStyle name="20% - Cor4 36 5" xfId="31531" xr:uid="{8EDD7991-7763-41EE-9857-C664FBB5E35D}"/>
    <cellStyle name="20% - Cor4 36 6" xfId="20879" xr:uid="{2E7CBBE6-AF02-449F-8000-267788D542E9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3" xfId="13305" xr:uid="{00000000-0005-0000-0000-000013010000}"/>
    <cellStyle name="20% - Cor4 37 2 3 2" xfId="30118" xr:uid="{1C90D792-C42E-43C0-AE85-CFC6CFC85594}"/>
    <cellStyle name="20% - Cor4 37 2 4" xfId="32710" xr:uid="{36B5AD7E-CC95-432E-BFE6-46B646EB1227}"/>
    <cellStyle name="20% - Cor4 37 2 5" xfId="22778" xr:uid="{8E9CD272-59E8-4309-B526-0F19DA5BB78B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4" xfId="11412" xr:uid="{00000000-0005-0000-0000-000013010000}"/>
    <cellStyle name="20% - Cor4 37 4 2" xfId="28930" xr:uid="{1C9F1F3C-704E-4B2F-8838-3C51DC05B75F}"/>
    <cellStyle name="20% - Cor4 37 5" xfId="31532" xr:uid="{60A4D68F-79F7-4155-B9A7-39007A3D14A7}"/>
    <cellStyle name="20% - Cor4 37 6" xfId="20880" xr:uid="{6E2FD229-219A-470B-9CA0-A7A9156010F7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3" xfId="13306" xr:uid="{00000000-0005-0000-0000-000014010000}"/>
    <cellStyle name="20% - Cor4 38 2 3 2" xfId="30119" xr:uid="{0930E120-4B65-4941-8732-69412F15C2BC}"/>
    <cellStyle name="20% - Cor4 38 2 4" xfId="32711" xr:uid="{A3A80CB2-E152-4CD9-84B5-8FE9954722C2}"/>
    <cellStyle name="20% - Cor4 38 2 5" xfId="22779" xr:uid="{08E417CC-B607-4845-9DD6-DE3FA826A8F8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4" xfId="11413" xr:uid="{00000000-0005-0000-0000-000014010000}"/>
    <cellStyle name="20% - Cor4 38 4 2" xfId="28931" xr:uid="{1F62E537-1DC7-4D64-AE44-7E3A1304DF96}"/>
    <cellStyle name="20% - Cor4 38 5" xfId="31533" xr:uid="{E449DB70-61DB-4C63-B7F1-654A0BCD35BC}"/>
    <cellStyle name="20% - Cor4 38 6" xfId="20881" xr:uid="{DFFCC734-1DD8-46A3-BFD2-A70A3767405E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3" xfId="13307" xr:uid="{00000000-0005-0000-0000-000015010000}"/>
    <cellStyle name="20% - Cor4 39 2 3 2" xfId="30120" xr:uid="{0F8A6363-68B4-4E42-810D-B5D7B9D9AC2B}"/>
    <cellStyle name="20% - Cor4 39 2 4" xfId="32712" xr:uid="{52DB9155-04F7-4709-9C15-3B0D5F43E77B}"/>
    <cellStyle name="20% - Cor4 39 2 5" xfId="22780" xr:uid="{067345B1-8296-4023-AB99-1A1C1A54E4EF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4" xfId="11414" xr:uid="{00000000-0005-0000-0000-000015010000}"/>
    <cellStyle name="20% - Cor4 39 4 2" xfId="28932" xr:uid="{07903E3A-EA3C-422E-8D75-F349EEB8C3A9}"/>
    <cellStyle name="20% - Cor4 39 5" xfId="31534" xr:uid="{8D054A69-87A8-466C-9266-3ED02EAE580B}"/>
    <cellStyle name="20% - Cor4 39 6" xfId="20882" xr:uid="{3A3723F7-FD1E-47FD-89C5-BEB54F4C4E20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3" xfId="13309" xr:uid="{00000000-0005-0000-0000-000017010000}"/>
    <cellStyle name="20% - Cor4 4 2 2 3 2" xfId="30122" xr:uid="{A5CFBBBD-0F0F-4351-9B5E-1FC13F4972F1}"/>
    <cellStyle name="20% - Cor4 4 2 2 4" xfId="32714" xr:uid="{9837C9F3-F7C9-467C-9291-5F4F670795FC}"/>
    <cellStyle name="20% - Cor4 4 2 2 5" xfId="22782" xr:uid="{AABA07F7-7417-4D49-8ADC-8C2B5EF00E67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4" xfId="11416" xr:uid="{00000000-0005-0000-0000-000017010000}"/>
    <cellStyle name="20% - Cor4 4 2 4 2" xfId="28934" xr:uid="{03C16239-C326-4E09-9681-BA1D2787F8A4}"/>
    <cellStyle name="20% - Cor4 4 2 5" xfId="31536" xr:uid="{CBD73970-9EB1-4FAB-B3C1-FE093BFA96B3}"/>
    <cellStyle name="20% - Cor4 4 2 6" xfId="20884" xr:uid="{71A50B2C-6036-4C83-838F-659C7BD5CDC8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3" xfId="13308" xr:uid="{00000000-0005-0000-0000-000016010000}"/>
    <cellStyle name="20% - Cor4 4 3 2 4" xfId="22781" xr:uid="{CB741706-12D4-4EED-B7E4-027AD3AF424F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4" xfId="11415" xr:uid="{00000000-0005-0000-0000-000016010000}"/>
    <cellStyle name="20% - Cor4 4 3 4 2" xfId="28933" xr:uid="{500EB351-A85A-4A10-B398-4B997F173E3C}"/>
    <cellStyle name="20% - Cor4 4 3 5" xfId="31535" xr:uid="{33861EBA-289E-48D4-900D-E671D6AC7081}"/>
    <cellStyle name="20% - Cor4 4 3 6" xfId="20883" xr:uid="{F29E9752-6667-4A73-985A-4EF36B2AA05D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3" xfId="11087" xr:uid="{00000000-0005-0000-0000-000028020000}"/>
    <cellStyle name="20% - Cor4 4 4 3 2" xfId="30121" xr:uid="{A4B701DB-80BB-444B-9FE6-76AB3256EA10}"/>
    <cellStyle name="20% - Cor4 4 4 4" xfId="32713" xr:uid="{C6731DB2-F930-41D2-926E-E3761F9CCC9A}"/>
    <cellStyle name="20% - Cor4 4 4 5" xfId="20533" xr:uid="{5DA9E10F-4193-4FB2-9A36-9B4A31E019B7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3" xfId="12980" xr:uid="{00000000-0005-0000-0000-000028020000}"/>
    <cellStyle name="20% - Cor4 4 5 4" xfId="22454" xr:uid="{6D344165-F028-4E16-8A64-BC9ED4F1165F}"/>
    <cellStyle name="20% - Cor4 4 6" xfId="28587" xr:uid="{98D22806-283D-4CDB-875B-BB7C7692C8D2}"/>
    <cellStyle name="20% - Cor4 4 7" xfId="31216" xr:uid="{624F01DE-A132-47AD-B492-5F95D71352EC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3" xfId="13310" xr:uid="{00000000-0005-0000-0000-000018010000}"/>
    <cellStyle name="20% - Cor4 40 2 3 2" xfId="30123" xr:uid="{E549A34D-4EFE-4EE4-8608-733D01C8D633}"/>
    <cellStyle name="20% - Cor4 40 2 4" xfId="32715" xr:uid="{BDA0E5DD-086E-4815-804E-B6E37FC0BDF2}"/>
    <cellStyle name="20% - Cor4 40 2 5" xfId="22783" xr:uid="{2A95A72A-A967-407E-88D2-EC668BFF366B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4" xfId="11417" xr:uid="{00000000-0005-0000-0000-000018010000}"/>
    <cellStyle name="20% - Cor4 40 4 2" xfId="28935" xr:uid="{D6A864BD-851F-4FE0-9C86-BCA92DC75835}"/>
    <cellStyle name="20% - Cor4 40 5" xfId="31537" xr:uid="{A74C58CD-C319-4AE9-AF7E-82D61623D84F}"/>
    <cellStyle name="20% - Cor4 40 6" xfId="20885" xr:uid="{CDF656E6-30FF-4697-9613-DC140AD56BFC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3" xfId="13311" xr:uid="{00000000-0005-0000-0000-000019010000}"/>
    <cellStyle name="20% - Cor4 41 2 3 2" xfId="30124" xr:uid="{88D59604-A5D6-41C2-9D13-A6F4D01F579A}"/>
    <cellStyle name="20% - Cor4 41 2 4" xfId="32716" xr:uid="{9A65832E-5C06-44E9-AE4C-FBCF812F5835}"/>
    <cellStyle name="20% - Cor4 41 2 5" xfId="22784" xr:uid="{EA3897FB-510D-46AF-885A-44D5ED6BB945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4" xfId="11418" xr:uid="{00000000-0005-0000-0000-000019010000}"/>
    <cellStyle name="20% - Cor4 41 4 2" xfId="28936" xr:uid="{6E27B254-B7F8-4AB6-80C6-A9D4169C982A}"/>
    <cellStyle name="20% - Cor4 41 5" xfId="31538" xr:uid="{25F307D4-B5EC-4539-AC18-39E5C8612B0E}"/>
    <cellStyle name="20% - Cor4 41 6" xfId="20886" xr:uid="{00FFA577-E6F6-4688-8E0E-AAEF8A44AFDF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3" xfId="13312" xr:uid="{00000000-0005-0000-0000-00001A010000}"/>
    <cellStyle name="20% - Cor4 42 2 3 2" xfId="30125" xr:uid="{117F033C-1D6B-407B-8235-F60369C1DAA6}"/>
    <cellStyle name="20% - Cor4 42 2 4" xfId="32717" xr:uid="{5BB466ED-C30E-439F-8176-6B03A24811DB}"/>
    <cellStyle name="20% - Cor4 42 2 5" xfId="22785" xr:uid="{6A12F884-B851-428C-83DC-E712355564BA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4" xfId="11419" xr:uid="{00000000-0005-0000-0000-00001A010000}"/>
    <cellStyle name="20% - Cor4 42 4 2" xfId="28937" xr:uid="{D72CDD82-1606-413D-AA00-FA0F0389D6D4}"/>
    <cellStyle name="20% - Cor4 42 5" xfId="31539" xr:uid="{ECC7EA5D-21D1-468C-A3D1-DFB5AA9ED840}"/>
    <cellStyle name="20% - Cor4 42 6" xfId="20887" xr:uid="{57D466E3-1A2D-4535-9D88-AA7E0992A0BF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3" xfId="13313" xr:uid="{00000000-0005-0000-0000-00001B010000}"/>
    <cellStyle name="20% - Cor4 43 2 3 2" xfId="30126" xr:uid="{53621F0E-ABB0-4B60-A2D9-47CE921BF4F5}"/>
    <cellStyle name="20% - Cor4 43 2 4" xfId="32718" xr:uid="{509CBBB4-BC20-4B14-ADB6-CCCE51DBDDBD}"/>
    <cellStyle name="20% - Cor4 43 2 5" xfId="22786" xr:uid="{C9CE8D2C-467E-4475-B122-838F4C78C861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4" xfId="11420" xr:uid="{00000000-0005-0000-0000-00001B010000}"/>
    <cellStyle name="20% - Cor4 43 4 2" xfId="28938" xr:uid="{E9D16989-5AE6-4C45-8D01-51C73FF5CB88}"/>
    <cellStyle name="20% - Cor4 43 5" xfId="31540" xr:uid="{CC747B07-5224-4F2C-AF62-A3FF22176802}"/>
    <cellStyle name="20% - Cor4 43 6" xfId="20888" xr:uid="{AD0852A1-CDE6-4C46-BCCB-6565EB5B8B71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3" xfId="13314" xr:uid="{00000000-0005-0000-0000-00001C010000}"/>
    <cellStyle name="20% - Cor4 44 2 3 2" xfId="30127" xr:uid="{4A326D90-DA8A-4ECD-B31B-0C8DE80CD011}"/>
    <cellStyle name="20% - Cor4 44 2 4" xfId="32719" xr:uid="{334D0ADA-8A57-43DC-AA0B-CD8DDA77B971}"/>
    <cellStyle name="20% - Cor4 44 2 5" xfId="22787" xr:uid="{FABC0C3E-3D3A-4EAF-82D1-F6485393930C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4" xfId="11421" xr:uid="{00000000-0005-0000-0000-00001C010000}"/>
    <cellStyle name="20% - Cor4 44 4 2" xfId="28939" xr:uid="{656123E1-F9D7-4395-B879-A1D95B5B65B3}"/>
    <cellStyle name="20% - Cor4 44 5" xfId="31541" xr:uid="{60113B9C-1270-4B3D-AEAA-30D46DB8E824}"/>
    <cellStyle name="20% - Cor4 44 6" xfId="20889" xr:uid="{3C6218CF-9BAC-4186-BD6D-C17CC63780CD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3" xfId="13315" xr:uid="{00000000-0005-0000-0000-00001D010000}"/>
    <cellStyle name="20% - Cor4 45 2 3 2" xfId="30128" xr:uid="{1717C9CC-DA55-451C-B10F-A8FB059AD37F}"/>
    <cellStyle name="20% - Cor4 45 2 4" xfId="32720" xr:uid="{373B8B2F-3819-42FB-90D9-8FAF6A6BAD9A}"/>
    <cellStyle name="20% - Cor4 45 2 5" xfId="22788" xr:uid="{39664203-5B8F-461C-A8FB-F05F0BF6BC05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4" xfId="11422" xr:uid="{00000000-0005-0000-0000-00001D010000}"/>
    <cellStyle name="20% - Cor4 45 4 2" xfId="28940" xr:uid="{34DE722B-15A8-4E76-A0EE-04E27B574F6D}"/>
    <cellStyle name="20% - Cor4 45 5" xfId="31542" xr:uid="{9156808E-F09F-4CC5-AE53-F807C24F1D88}"/>
    <cellStyle name="20% - Cor4 45 6" xfId="20890" xr:uid="{F6796DBA-20CE-472A-B689-37F58E3E340F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3" xfId="13316" xr:uid="{00000000-0005-0000-0000-00001E010000}"/>
    <cellStyle name="20% - Cor4 46 2 3 2" xfId="30129" xr:uid="{6F9A9657-50B0-49F8-8482-5E40789F6806}"/>
    <cellStyle name="20% - Cor4 46 2 4" xfId="32721" xr:uid="{BC039B57-354F-4A2F-BA18-7822A374447F}"/>
    <cellStyle name="20% - Cor4 46 2 5" xfId="22789" xr:uid="{89528D27-EEEE-4168-A0A3-353F1F4B1525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4" xfId="11423" xr:uid="{00000000-0005-0000-0000-00001E010000}"/>
    <cellStyle name="20% - Cor4 46 4 2" xfId="28941" xr:uid="{2642E342-75C7-4E98-B2B7-185A1CCF18A6}"/>
    <cellStyle name="20% - Cor4 46 5" xfId="31543" xr:uid="{1B228823-DBCF-45C1-AC32-51B7DF282756}"/>
    <cellStyle name="20% - Cor4 46 6" xfId="20891" xr:uid="{D44695AF-A971-46A2-A6AE-D1FC1F0D7C7E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3" xfId="13317" xr:uid="{00000000-0005-0000-0000-00001F010000}"/>
    <cellStyle name="20% - Cor4 47 2 3 2" xfId="30130" xr:uid="{031E423C-066A-4937-A364-B8671717930D}"/>
    <cellStyle name="20% - Cor4 47 2 4" xfId="32722" xr:uid="{B944ED23-6713-4251-8007-2AB4CD31AAA6}"/>
    <cellStyle name="20% - Cor4 47 2 5" xfId="22790" xr:uid="{E4FC0D0F-5332-4294-9738-7EB454044297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4" xfId="11424" xr:uid="{00000000-0005-0000-0000-00001F010000}"/>
    <cellStyle name="20% - Cor4 47 4 2" xfId="28942" xr:uid="{EB08C8A2-C443-468E-8ABC-9C4686D46464}"/>
    <cellStyle name="20% - Cor4 47 5" xfId="31544" xr:uid="{3E90A0EF-4FBF-45D2-BF4B-6F7C0F68ED3D}"/>
    <cellStyle name="20% - Cor4 47 6" xfId="20892" xr:uid="{54961747-FACD-4769-82DB-891E648ADC33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3" xfId="13318" xr:uid="{00000000-0005-0000-0000-000020010000}"/>
    <cellStyle name="20% - Cor4 48 2 3 2" xfId="30131" xr:uid="{C0DD9315-D081-4695-BA33-A67964A7616B}"/>
    <cellStyle name="20% - Cor4 48 2 4" xfId="32723" xr:uid="{5D7E5220-DD4E-41DA-A81F-3DB0C4081EE5}"/>
    <cellStyle name="20% - Cor4 48 2 5" xfId="22791" xr:uid="{29344CA4-C236-41AB-BA21-B7D7E9245445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4" xfId="11425" xr:uid="{00000000-0005-0000-0000-000020010000}"/>
    <cellStyle name="20% - Cor4 48 4 2" xfId="28943" xr:uid="{6FE1B147-63CA-47C9-A200-16A4E4CC609E}"/>
    <cellStyle name="20% - Cor4 48 5" xfId="31545" xr:uid="{2943929C-F224-4D23-B3A9-C65CBD28E397}"/>
    <cellStyle name="20% - Cor4 48 6" xfId="20893" xr:uid="{52552919-7FA2-4B03-8B88-AED97D733F45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3" xfId="13319" xr:uid="{00000000-0005-0000-0000-000021010000}"/>
    <cellStyle name="20% - Cor4 49 2 3 2" xfId="30132" xr:uid="{F84815C0-21A6-4817-8C00-CCC64CF371D2}"/>
    <cellStyle name="20% - Cor4 49 2 4" xfId="32724" xr:uid="{09DC46FB-0E29-4836-93E6-1C04A30E79EC}"/>
    <cellStyle name="20% - Cor4 49 2 5" xfId="22792" xr:uid="{E2F90CF3-5423-4F76-9EF8-F3502442D4C0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4" xfId="11426" xr:uid="{00000000-0005-0000-0000-000021010000}"/>
    <cellStyle name="20% - Cor4 49 4 2" xfId="28944" xr:uid="{8B4C1B2A-09AB-4457-BA8C-A93856848101}"/>
    <cellStyle name="20% - Cor4 49 5" xfId="31546" xr:uid="{CFD38309-597D-45F6-A64F-45D9E9ECCCAF}"/>
    <cellStyle name="20% - Cor4 49 6" xfId="20894" xr:uid="{457B85F9-8A63-43A2-9F8C-97E72A988F54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3" xfId="13321" xr:uid="{00000000-0005-0000-0000-000023010000}"/>
    <cellStyle name="20% - Cor4 5 2 2 3 2" xfId="30134" xr:uid="{2250C81B-2F87-461C-A9C6-B82FBBB2EF33}"/>
    <cellStyle name="20% - Cor4 5 2 2 4" xfId="32726" xr:uid="{24CCDD4E-C7D9-4884-A09E-AC49CDA336A3}"/>
    <cellStyle name="20% - Cor4 5 2 2 5" xfId="22794" xr:uid="{2DF883E1-B5A6-4E1D-9329-E2B23658E582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4" xfId="11428" xr:uid="{00000000-0005-0000-0000-000023010000}"/>
    <cellStyle name="20% - Cor4 5 2 4 2" xfId="28946" xr:uid="{E0F727A7-4A25-436B-B21F-F889B46E7451}"/>
    <cellStyle name="20% - Cor4 5 2 5" xfId="31548" xr:uid="{1037AD10-6BDC-4703-979F-C8ADC4D86575}"/>
    <cellStyle name="20% - Cor4 5 2 6" xfId="20896" xr:uid="{5550144B-B351-4F9B-946D-F34ACAA5723E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3" xfId="13320" xr:uid="{00000000-0005-0000-0000-000022010000}"/>
    <cellStyle name="20% - Cor4 5 3 2 4" xfId="22793" xr:uid="{2663393F-780C-4D79-AF21-E36205803516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4" xfId="11427" xr:uid="{00000000-0005-0000-0000-000022010000}"/>
    <cellStyle name="20% - Cor4 5 3 4 2" xfId="28945" xr:uid="{89BB14F6-4B3A-4579-940E-07CF1B099C4F}"/>
    <cellStyle name="20% - Cor4 5 3 5" xfId="31547" xr:uid="{ABA27D43-4AD4-4FB0-A691-C358E80CB7B3}"/>
    <cellStyle name="20% - Cor4 5 3 6" xfId="20895" xr:uid="{29976929-A769-4614-A734-E552375DA2BC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3" xfId="13002" xr:uid="{00000000-0005-0000-0000-000052020000}"/>
    <cellStyle name="20% - Cor4 5 4 3 2" xfId="30133" xr:uid="{DDD31352-B09F-46D6-935B-4A49254D37B6}"/>
    <cellStyle name="20% - Cor4 5 4 4" xfId="32725" xr:uid="{0A6BB2BF-F384-4C1B-B66A-F899985C8C7C}"/>
    <cellStyle name="20% - Cor4 5 4 5" xfId="22475" xr:uid="{E1DF99AC-0E07-4DA2-BD3F-A586B4CD2CFF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6" xfId="11109" xr:uid="{00000000-0005-0000-0000-000052020000}"/>
    <cellStyle name="20% - Cor4 5 6 2" xfId="28609" xr:uid="{661CCA96-C605-4374-89C7-64CA16EB45D7}"/>
    <cellStyle name="20% - Cor4 5 7" xfId="31237" xr:uid="{2FC0ACC2-9E19-41B0-AE9B-6FEA04FE7CF4}"/>
    <cellStyle name="20% - Cor4 5 8" xfId="20556" xr:uid="{EE3E2E9A-2E5A-427B-B133-FAB3003CEE14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3" xfId="13322" xr:uid="{00000000-0005-0000-0000-000024010000}"/>
    <cellStyle name="20% - Cor4 50 2 3 2" xfId="30135" xr:uid="{EA7F101A-4643-43A8-9924-C99DB9E7ED35}"/>
    <cellStyle name="20% - Cor4 50 2 4" xfId="32727" xr:uid="{2CBDD165-99C9-482E-A522-5FD03BB5737C}"/>
    <cellStyle name="20% - Cor4 50 2 5" xfId="22795" xr:uid="{8566D803-6686-4F9F-981B-603BCFE32A92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4" xfId="11429" xr:uid="{00000000-0005-0000-0000-000024010000}"/>
    <cellStyle name="20% - Cor4 50 4 2" xfId="28947" xr:uid="{C063872C-B5A9-4B9A-B06F-E6BADE5CF5AA}"/>
    <cellStyle name="20% - Cor4 50 5" xfId="31549" xr:uid="{450918E6-9C94-4F09-8613-06C1FB8E11E8}"/>
    <cellStyle name="20% - Cor4 50 6" xfId="20897" xr:uid="{C50C871B-AA1E-48BE-BF84-F3ED90D4F020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3" xfId="13323" xr:uid="{00000000-0005-0000-0000-000025010000}"/>
    <cellStyle name="20% - Cor4 51 2 3 2" xfId="30136" xr:uid="{F2ECE733-5ECE-487C-AD0E-591829542906}"/>
    <cellStyle name="20% - Cor4 51 2 4" xfId="32728" xr:uid="{E1A27789-9C81-4DEB-AB9C-A1489DD52470}"/>
    <cellStyle name="20% - Cor4 51 2 5" xfId="22796" xr:uid="{BA4A5D57-7E2A-453C-AAE3-337624685D43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4" xfId="11430" xr:uid="{00000000-0005-0000-0000-000025010000}"/>
    <cellStyle name="20% - Cor4 51 4 2" xfId="28948" xr:uid="{1FC965D4-0EB2-4283-9334-A2B2927F862D}"/>
    <cellStyle name="20% - Cor4 51 5" xfId="31550" xr:uid="{A6E916A1-B2CC-44D5-A110-888E83D13FE3}"/>
    <cellStyle name="20% - Cor4 51 6" xfId="20898" xr:uid="{B703230C-9F80-4F5B-889E-A99684198708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3" xfId="13324" xr:uid="{00000000-0005-0000-0000-000026010000}"/>
    <cellStyle name="20% - Cor4 52 2 3 2" xfId="30137" xr:uid="{BE189053-0587-4432-8733-9052933370A0}"/>
    <cellStyle name="20% - Cor4 52 2 4" xfId="32729" xr:uid="{02FAAE94-49E7-47B7-A8EF-D199B78531EF}"/>
    <cellStyle name="20% - Cor4 52 2 5" xfId="22797" xr:uid="{EA0CC3F0-2A9C-4733-B8A3-F30D1658A046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4" xfId="11431" xr:uid="{00000000-0005-0000-0000-000026010000}"/>
    <cellStyle name="20% - Cor4 52 4 2" xfId="28949" xr:uid="{FC1CC442-CF19-464E-BDA5-59A30F50E3DD}"/>
    <cellStyle name="20% - Cor4 52 5" xfId="31551" xr:uid="{1191344A-9D57-478F-AA0D-450E8842D480}"/>
    <cellStyle name="20% - Cor4 52 6" xfId="20899" xr:uid="{421FB7A5-AE8F-44DB-9581-6AF85B2D1D0B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3" xfId="13325" xr:uid="{00000000-0005-0000-0000-000027010000}"/>
    <cellStyle name="20% - Cor4 53 2 3 2" xfId="30138" xr:uid="{F53F6C52-8B82-468D-A2C5-0CF583D2EE0E}"/>
    <cellStyle name="20% - Cor4 53 2 4" xfId="32730" xr:uid="{2B09C0CD-37D1-4B58-A3B7-BB78B3D33279}"/>
    <cellStyle name="20% - Cor4 53 2 5" xfId="22798" xr:uid="{481324C6-E20D-4EB0-8B64-54C55502AAAC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4" xfId="11432" xr:uid="{00000000-0005-0000-0000-000027010000}"/>
    <cellStyle name="20% - Cor4 53 4 2" xfId="28950" xr:uid="{ACB122A0-496F-4F95-91F7-624D675B3F01}"/>
    <cellStyle name="20% - Cor4 53 5" xfId="31552" xr:uid="{DF8D1AA2-FE4F-4302-BAEA-6DABD6606DB6}"/>
    <cellStyle name="20% - Cor4 53 6" xfId="20900" xr:uid="{C6F46D56-E0E4-4E04-AA1E-38E7D6DDBD2D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3" xfId="13326" xr:uid="{00000000-0005-0000-0000-000028010000}"/>
    <cellStyle name="20% - Cor4 54 2 3 2" xfId="30139" xr:uid="{E72AA629-B812-4F19-86ED-BA73EC156B97}"/>
    <cellStyle name="20% - Cor4 54 2 4" xfId="32731" xr:uid="{5F06B1AB-059C-4423-882B-6EC067E30E3C}"/>
    <cellStyle name="20% - Cor4 54 2 5" xfId="22799" xr:uid="{14E6B023-9281-436D-8895-0BD2EAE68BF3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4" xfId="11433" xr:uid="{00000000-0005-0000-0000-000028010000}"/>
    <cellStyle name="20% - Cor4 54 4 2" xfId="28951" xr:uid="{7B62168C-FDF7-4853-9F88-F8602B238D76}"/>
    <cellStyle name="20% - Cor4 54 5" xfId="31553" xr:uid="{5B98FC1A-6A4D-4333-A9F8-AA3AED36956C}"/>
    <cellStyle name="20% - Cor4 54 6" xfId="20901" xr:uid="{CA444789-81C7-4567-BF97-86A13D0E9C7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3" xfId="13327" xr:uid="{00000000-0005-0000-0000-000029010000}"/>
    <cellStyle name="20% - Cor4 55 2 3 2" xfId="30140" xr:uid="{0EEDA093-717C-4FA0-9700-312F64F15ED7}"/>
    <cellStyle name="20% - Cor4 55 2 4" xfId="32732" xr:uid="{42A7FA5F-4100-44A4-A6D6-77B6356F1719}"/>
    <cellStyle name="20% - Cor4 55 2 5" xfId="22800" xr:uid="{2D8FA9FB-512F-4A49-9BDF-4160FA13DB3F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4" xfId="11434" xr:uid="{00000000-0005-0000-0000-000029010000}"/>
    <cellStyle name="20% - Cor4 55 4 2" xfId="28952" xr:uid="{9DDCAF5F-C818-4104-A356-57DBD16A07C6}"/>
    <cellStyle name="20% - Cor4 55 5" xfId="31554" xr:uid="{7CE1B4B8-8D6F-4B92-882A-2D5898509C9B}"/>
    <cellStyle name="20% - Cor4 55 6" xfId="20902" xr:uid="{0B1DD217-2CDC-49C8-A427-AFE67F2B9F0E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3" xfId="13328" xr:uid="{00000000-0005-0000-0000-00002A010000}"/>
    <cellStyle name="20% - Cor4 56 2 3 2" xfId="30141" xr:uid="{DC0AAE48-C42F-4478-8ADE-42542CF01898}"/>
    <cellStyle name="20% - Cor4 56 2 4" xfId="32733" xr:uid="{D20DB0BC-A034-4BCA-82E7-0A21A8683B08}"/>
    <cellStyle name="20% - Cor4 56 2 5" xfId="22801" xr:uid="{702990C6-2B8F-44BB-8608-059DE8C9178D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4" xfId="11435" xr:uid="{00000000-0005-0000-0000-00002A010000}"/>
    <cellStyle name="20% - Cor4 56 4 2" xfId="28953" xr:uid="{17DD965C-8E17-4FF4-9F13-48234C4FD1EE}"/>
    <cellStyle name="20% - Cor4 56 5" xfId="31555" xr:uid="{CD8149B2-683B-4BC5-84A4-C6B1AD92ACA7}"/>
    <cellStyle name="20% - Cor4 56 6" xfId="20903" xr:uid="{98BE06DD-BC58-45F2-9151-7492B8A26F24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3" xfId="13329" xr:uid="{00000000-0005-0000-0000-00002B010000}"/>
    <cellStyle name="20% - Cor4 57 2 3 2" xfId="30142" xr:uid="{5ECC99C9-8EDF-42B9-BA53-98F6954D53A8}"/>
    <cellStyle name="20% - Cor4 57 2 4" xfId="32734" xr:uid="{28242009-6504-4288-9D5E-D0C25E58A4CB}"/>
    <cellStyle name="20% - Cor4 57 2 5" xfId="22802" xr:uid="{0CD62764-A20F-4DB6-A2E1-92AC502CA9FF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4" xfId="11436" xr:uid="{00000000-0005-0000-0000-00002B010000}"/>
    <cellStyle name="20% - Cor4 57 4 2" xfId="28954" xr:uid="{D00D02A7-B9EF-4612-B02A-44E68D3E5659}"/>
    <cellStyle name="20% - Cor4 57 5" xfId="31556" xr:uid="{9F40E8C9-43CC-460B-B0BF-1B4269AED8AE}"/>
    <cellStyle name="20% - Cor4 57 6" xfId="20904" xr:uid="{8396F5AE-7D9D-43DC-B8B3-1DFB76A0EBC9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3" xfId="13330" xr:uid="{00000000-0005-0000-0000-00002C010000}"/>
    <cellStyle name="20% - Cor4 58 2 3 2" xfId="30143" xr:uid="{F0DB0670-B1CA-4F49-90F6-566128B215F1}"/>
    <cellStyle name="20% - Cor4 58 2 4" xfId="32735" xr:uid="{EBFB3379-D617-439F-882B-AFB23ECDB17C}"/>
    <cellStyle name="20% - Cor4 58 2 5" xfId="22803" xr:uid="{FF867F35-1867-47B4-8DE0-A9D584B556E8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4" xfId="11437" xr:uid="{00000000-0005-0000-0000-00002C010000}"/>
    <cellStyle name="20% - Cor4 58 4 2" xfId="28955" xr:uid="{3CF0E454-670E-4524-AFA7-E801CE9051CA}"/>
    <cellStyle name="20% - Cor4 58 5" xfId="31557" xr:uid="{CEB7BA45-7267-4FE7-B060-1C518D7C5AA3}"/>
    <cellStyle name="20% - Cor4 58 6" xfId="20905" xr:uid="{00981EEE-3C1E-4E61-81AD-40633E504280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3" xfId="13331" xr:uid="{00000000-0005-0000-0000-00002D010000}"/>
    <cellStyle name="20% - Cor4 59 2 3 2" xfId="30144" xr:uid="{3A609E9E-C6D7-4DC6-A81D-D7AA22419711}"/>
    <cellStyle name="20% - Cor4 59 2 4" xfId="32736" xr:uid="{9DD22351-7012-4FF8-AF3B-6AFDDD634D5D}"/>
    <cellStyle name="20% - Cor4 59 2 5" xfId="22804" xr:uid="{6230450D-9239-40D8-B11B-CF6959213656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4" xfId="11438" xr:uid="{00000000-0005-0000-0000-00002D010000}"/>
    <cellStyle name="20% - Cor4 59 4 2" xfId="28956" xr:uid="{D2781878-364F-439F-942E-D3A423F16313}"/>
    <cellStyle name="20% - Cor4 59 5" xfId="31558" xr:uid="{777A56D4-AD5E-4510-B770-9F8128403083}"/>
    <cellStyle name="20% - Cor4 59 6" xfId="20906" xr:uid="{076D9682-37D5-4F04-8073-024FB5A7B7C9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3" xfId="13333" xr:uid="{00000000-0005-0000-0000-00002F010000}"/>
    <cellStyle name="20% - Cor4 6 2 2 3 2" xfId="30146" xr:uid="{0335C501-9AAE-43CE-8796-AF6B0764F6EE}"/>
    <cellStyle name="20% - Cor4 6 2 2 4" xfId="32738" xr:uid="{C64601F1-2FE6-4D8B-BD8A-BE7043B57151}"/>
    <cellStyle name="20% - Cor4 6 2 2 5" xfId="22806" xr:uid="{8A8A4FBD-ECE7-49B9-A319-0F9854F6533D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4" xfId="11440" xr:uid="{00000000-0005-0000-0000-00002F010000}"/>
    <cellStyle name="20% - Cor4 6 2 4 2" xfId="28958" xr:uid="{B9DBD51F-FAE4-49B1-95D9-863028CEA13D}"/>
    <cellStyle name="20% - Cor4 6 2 5" xfId="31560" xr:uid="{145BA3FC-F4ED-4D97-90F6-689783E704FB}"/>
    <cellStyle name="20% - Cor4 6 2 6" xfId="20908" xr:uid="{B981932A-1658-4B1B-B8BA-9749012AFB98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3" xfId="13332" xr:uid="{00000000-0005-0000-0000-00002E010000}"/>
    <cellStyle name="20% - Cor4 6 3 3 2" xfId="30145" xr:uid="{42521DE8-24DC-4099-908A-067B0792B353}"/>
    <cellStyle name="20% - Cor4 6 3 4" xfId="32737" xr:uid="{3FCD0EF5-B78E-4E2D-BACC-754940645915}"/>
    <cellStyle name="20% - Cor4 6 3 5" xfId="22805" xr:uid="{E0FFD5AC-10A2-48EC-BE8C-11D4B014EF5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5" xfId="11439" xr:uid="{00000000-0005-0000-0000-00002E010000}"/>
    <cellStyle name="20% - Cor4 6 5 2" xfId="28957" xr:uid="{08C08C07-1D94-4944-9112-B704039C2B03}"/>
    <cellStyle name="20% - Cor4 6 6" xfId="31559" xr:uid="{AC81ED3F-EF2E-4733-9A2A-2D4659D8587D}"/>
    <cellStyle name="20% - Cor4 6 7" xfId="20907" xr:uid="{836F24F5-1EBE-416A-AF02-8C1DF4B4ABD6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3" xfId="13334" xr:uid="{00000000-0005-0000-0000-000030010000}"/>
    <cellStyle name="20% - Cor4 60 2 3 2" xfId="30147" xr:uid="{F9EA51CA-6C8B-421E-9522-9F3D669E7AD9}"/>
    <cellStyle name="20% - Cor4 60 2 4" xfId="32739" xr:uid="{5DA83F20-01FD-4DF2-A37C-A4B0F968AF89}"/>
    <cellStyle name="20% - Cor4 60 2 5" xfId="22807" xr:uid="{9C4B0493-9F40-472E-81B3-B883B0C2E49A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4" xfId="11441" xr:uid="{00000000-0005-0000-0000-000030010000}"/>
    <cellStyle name="20% - Cor4 60 4 2" xfId="28959" xr:uid="{DC31CB93-B0AA-46A7-990A-C9C59FD6A6EC}"/>
    <cellStyle name="20% - Cor4 60 5" xfId="31561" xr:uid="{D168DF33-15F3-4C14-9CCD-A1EA5BF444BB}"/>
    <cellStyle name="20% - Cor4 60 6" xfId="20909" xr:uid="{C435B27D-88B1-46A4-B4A1-BCE89306C586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3" xfId="13335" xr:uid="{00000000-0005-0000-0000-000031010000}"/>
    <cellStyle name="20% - Cor4 61 2 3 2" xfId="30148" xr:uid="{69EEF99E-E489-4632-B6B7-865C1FC6F4ED}"/>
    <cellStyle name="20% - Cor4 61 2 4" xfId="32740" xr:uid="{1F4DCC07-E9A5-4873-8E78-86EF9AC9192A}"/>
    <cellStyle name="20% - Cor4 61 2 5" xfId="22808" xr:uid="{F740AACD-450D-4F0B-A0E1-7B5E326DC899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4" xfId="11442" xr:uid="{00000000-0005-0000-0000-000031010000}"/>
    <cellStyle name="20% - Cor4 61 4 2" xfId="28960" xr:uid="{86E16AB8-BC00-4637-AFDA-284C7571C6B8}"/>
    <cellStyle name="20% - Cor4 61 5" xfId="31562" xr:uid="{E530885C-5450-4D4C-A12D-E773E940D559}"/>
    <cellStyle name="20% - Cor4 61 6" xfId="20910" xr:uid="{04234B77-F132-4C89-B564-79E0A082BB8C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3" xfId="13336" xr:uid="{00000000-0005-0000-0000-000032010000}"/>
    <cellStyle name="20% - Cor4 62 2 3 2" xfId="30149" xr:uid="{9FF2E80C-C75E-4908-B2B3-330E8E3DE67A}"/>
    <cellStyle name="20% - Cor4 62 2 4" xfId="32741" xr:uid="{9DEBB5A8-F4EB-4162-933B-6DBE0970BFA0}"/>
    <cellStyle name="20% - Cor4 62 2 5" xfId="22809" xr:uid="{91995351-858A-46E7-AE3A-E23AB2BC5D38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4" xfId="11443" xr:uid="{00000000-0005-0000-0000-000032010000}"/>
    <cellStyle name="20% - Cor4 62 4 2" xfId="28961" xr:uid="{C0E8C5A2-35A1-47FA-8A75-3809A8291E08}"/>
    <cellStyle name="20% - Cor4 62 5" xfId="31563" xr:uid="{9E22BACD-2D3D-4B6A-A3EF-1CCA40909B7E}"/>
    <cellStyle name="20% - Cor4 62 6" xfId="20911" xr:uid="{5C1DCD62-5B28-4BC3-A6A8-65613480E359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3" xfId="13337" xr:uid="{00000000-0005-0000-0000-000033010000}"/>
    <cellStyle name="20% - Cor4 63 2 3 2" xfId="30150" xr:uid="{B9D0063C-D132-4216-A89E-7B6BA58D3694}"/>
    <cellStyle name="20% - Cor4 63 2 4" xfId="32742" xr:uid="{4D8E0D6A-2CC9-45D9-876D-C121A46074AF}"/>
    <cellStyle name="20% - Cor4 63 2 5" xfId="22810" xr:uid="{C2F49ED0-EE84-4F3A-A9DD-881CC80A326A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4" xfId="11444" xr:uid="{00000000-0005-0000-0000-000033010000}"/>
    <cellStyle name="20% - Cor4 63 4 2" xfId="28962" xr:uid="{3D52E20F-DAB7-4095-A838-19D67505CBCB}"/>
    <cellStyle name="20% - Cor4 63 5" xfId="31564" xr:uid="{052C19DF-B703-439F-9F09-95D18D8F83AC}"/>
    <cellStyle name="20% - Cor4 63 6" xfId="20912" xr:uid="{5A4F7817-D114-46FC-8500-D54692E81B46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3" xfId="13338" xr:uid="{00000000-0005-0000-0000-000034010000}"/>
    <cellStyle name="20% - Cor4 64 2 3 2" xfId="30151" xr:uid="{E3FAC151-A4EB-414B-8787-57A054D1DCD7}"/>
    <cellStyle name="20% - Cor4 64 2 4" xfId="32743" xr:uid="{F647DE60-B390-486A-9653-16B25C0E9B26}"/>
    <cellStyle name="20% - Cor4 64 2 5" xfId="22811" xr:uid="{00439BB7-22C7-4AF7-9EC9-8DC82CF75D2C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4" xfId="11445" xr:uid="{00000000-0005-0000-0000-000034010000}"/>
    <cellStyle name="20% - Cor4 64 4 2" xfId="28963" xr:uid="{9378709C-3152-4738-8EED-4C0F8908E6D3}"/>
    <cellStyle name="20% - Cor4 64 5" xfId="31565" xr:uid="{6027236A-8A70-45E0-976C-EEE2F52F4CD5}"/>
    <cellStyle name="20% - Cor4 64 6" xfId="20913" xr:uid="{8A5D4A82-92E2-4954-92CA-180611CCEE2A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3" xfId="13339" xr:uid="{00000000-0005-0000-0000-000035010000}"/>
    <cellStyle name="20% - Cor4 65 2 3 2" xfId="30152" xr:uid="{37EB92FA-E9DB-4A36-8375-877C5F88D04A}"/>
    <cellStyle name="20% - Cor4 65 2 4" xfId="32744" xr:uid="{00228FC2-0C5F-4C73-A072-571ADFCCA012}"/>
    <cellStyle name="20% - Cor4 65 2 5" xfId="22812" xr:uid="{1E690504-2439-481B-B38F-E235A07F034F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4" xfId="11446" xr:uid="{00000000-0005-0000-0000-000035010000}"/>
    <cellStyle name="20% - Cor4 65 4 2" xfId="28964" xr:uid="{3B843C37-5388-4319-8141-9E70A0FC66F8}"/>
    <cellStyle name="20% - Cor4 65 5" xfId="31566" xr:uid="{B0A65719-B95B-418B-A3E7-E83A7AEDEDEB}"/>
    <cellStyle name="20% - Cor4 65 6" xfId="20914" xr:uid="{DE4DBB49-9CEB-45EB-9F34-0FBAA42646A2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3" xfId="13340" xr:uid="{00000000-0005-0000-0000-000036010000}"/>
    <cellStyle name="20% - Cor4 66 2 3 2" xfId="30153" xr:uid="{821D4FC9-B153-4064-8D21-7B6AC84BF669}"/>
    <cellStyle name="20% - Cor4 66 2 4" xfId="32745" xr:uid="{BC736BF3-1DEB-4DD1-BAD9-791F3AA45CC8}"/>
    <cellStyle name="20% - Cor4 66 2 5" xfId="22813" xr:uid="{E095CDA3-FFB6-4B7C-8969-9AC5E30A6FF5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4" xfId="11447" xr:uid="{00000000-0005-0000-0000-000036010000}"/>
    <cellStyle name="20% - Cor4 66 4 2" xfId="28965" xr:uid="{9E3722BB-CD64-43D0-8B04-04494ACF170F}"/>
    <cellStyle name="20% - Cor4 66 5" xfId="31567" xr:uid="{FFBF4063-07E6-49D5-A597-802C031EC915}"/>
    <cellStyle name="20% - Cor4 66 6" xfId="20915" xr:uid="{B8EA34CC-760B-4192-AB78-F487A2982EB2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3" xfId="13341" xr:uid="{00000000-0005-0000-0000-000037010000}"/>
    <cellStyle name="20% - Cor4 67 2 3 2" xfId="30154" xr:uid="{0EB2D36C-3443-4771-8221-3EB808AEA014}"/>
    <cellStyle name="20% - Cor4 67 2 4" xfId="32746" xr:uid="{FD62F57B-8D5D-464C-9826-0CB188594BCF}"/>
    <cellStyle name="20% - Cor4 67 2 5" xfId="22814" xr:uid="{5F67E1D1-3788-42E2-88EC-6CA374996332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4" xfId="11448" xr:uid="{00000000-0005-0000-0000-000037010000}"/>
    <cellStyle name="20% - Cor4 67 4 2" xfId="28966" xr:uid="{550B09DC-7D55-4C2A-B978-367451142EBB}"/>
    <cellStyle name="20% - Cor4 67 5" xfId="31568" xr:uid="{59102D92-C7D6-41DD-A2D1-03F76AD751F5}"/>
    <cellStyle name="20% - Cor4 67 6" xfId="20916" xr:uid="{1946EA25-C2ED-4BAD-B68C-4AEB630A485F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3" xfId="13342" xr:uid="{00000000-0005-0000-0000-000038010000}"/>
    <cellStyle name="20% - Cor4 68 2 3 2" xfId="30155" xr:uid="{EB06B136-C2CA-42B0-A06B-1B468E3677F6}"/>
    <cellStyle name="20% - Cor4 68 2 4" xfId="32747" xr:uid="{1B539E27-D56C-42E4-A072-A5B54CBE5710}"/>
    <cellStyle name="20% - Cor4 68 2 5" xfId="22815" xr:uid="{4439B914-515A-4E20-9D0B-70AFCEBAB53D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4" xfId="11449" xr:uid="{00000000-0005-0000-0000-000038010000}"/>
    <cellStyle name="20% - Cor4 68 4 2" xfId="28967" xr:uid="{9E1E9BA8-AD20-4ADF-B731-14F646644985}"/>
    <cellStyle name="20% - Cor4 68 5" xfId="31569" xr:uid="{A7C6C9CC-A4D0-4657-A3D1-7B4612D73D6F}"/>
    <cellStyle name="20% - Cor4 68 6" xfId="20917" xr:uid="{02058725-CDD5-492F-8662-5B529A580DED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3" xfId="13343" xr:uid="{00000000-0005-0000-0000-000039010000}"/>
    <cellStyle name="20% - Cor4 69 2 3 2" xfId="30156" xr:uid="{51C8D91B-EB8F-4972-B816-DE80000E000C}"/>
    <cellStyle name="20% - Cor4 69 2 4" xfId="32748" xr:uid="{A4AF7681-76FA-4556-AB5B-BAFE0E54D18E}"/>
    <cellStyle name="20% - Cor4 69 2 5" xfId="22816" xr:uid="{7E6B9932-007F-4FB0-8F47-2C75F1EF1BCD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4" xfId="11450" xr:uid="{00000000-0005-0000-0000-000039010000}"/>
    <cellStyle name="20% - Cor4 69 4 2" xfId="28968" xr:uid="{62EFA588-9FAC-4BF4-89A8-0CD690323E85}"/>
    <cellStyle name="20% - Cor4 69 5" xfId="31570" xr:uid="{62CC0402-40A0-4761-B717-5742A6D831DD}"/>
    <cellStyle name="20% - Cor4 69 6" xfId="20918" xr:uid="{8BF0DE36-263E-49E9-AF50-5A441944AB9B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3" xfId="13345" xr:uid="{00000000-0005-0000-0000-00003B010000}"/>
    <cellStyle name="20% - Cor4 7 2 2 3 2" xfId="30158" xr:uid="{DA59BFAF-9694-4A1A-9C00-9F2345F0D5A7}"/>
    <cellStyle name="20% - Cor4 7 2 2 4" xfId="32750" xr:uid="{31BF2499-4012-4267-9443-D517F2D752CD}"/>
    <cellStyle name="20% - Cor4 7 2 2 5" xfId="22818" xr:uid="{7604EE0F-0386-4391-A3A4-56A5B6DA64C6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4" xfId="11452" xr:uid="{00000000-0005-0000-0000-00003B010000}"/>
    <cellStyle name="20% - Cor4 7 2 4 2" xfId="28970" xr:uid="{CCFEA1C6-DF8E-400F-B9E2-F8A66D56CD42}"/>
    <cellStyle name="20% - Cor4 7 2 5" xfId="31572" xr:uid="{953CF869-D6B1-4D20-B9BC-A00FE54E072D}"/>
    <cellStyle name="20% - Cor4 7 2 6" xfId="20920" xr:uid="{F782A966-AD90-4EB1-8934-046BA8699B84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3" xfId="13344" xr:uid="{00000000-0005-0000-0000-00003A010000}"/>
    <cellStyle name="20% - Cor4 7 3 3 2" xfId="30157" xr:uid="{34A96415-006F-4C27-92B1-B8938795317A}"/>
    <cellStyle name="20% - Cor4 7 3 4" xfId="32749" xr:uid="{EDD2959B-8B38-4F75-AF17-2CD1433B95FE}"/>
    <cellStyle name="20% - Cor4 7 3 5" xfId="22817" xr:uid="{D0D99026-4743-4CEA-A444-5A11CA087FD5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5" xfId="11451" xr:uid="{00000000-0005-0000-0000-00003A010000}"/>
    <cellStyle name="20% - Cor4 7 5 2" xfId="28969" xr:uid="{309A2B9D-9D3A-48AC-B0BD-2B07DF3A43C9}"/>
    <cellStyle name="20% - Cor4 7 6" xfId="31571" xr:uid="{B47934BA-3EB3-40B7-B0F3-698A7C6EE329}"/>
    <cellStyle name="20% - Cor4 7 7" xfId="20919" xr:uid="{1A06FF54-EC35-4DFB-8779-0D952AEFEA83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3" xfId="13346" xr:uid="{00000000-0005-0000-0000-00003C010000}"/>
    <cellStyle name="20% - Cor4 70 2 3 2" xfId="30159" xr:uid="{55347311-0220-44A3-AF89-2F670D7563D2}"/>
    <cellStyle name="20% - Cor4 70 2 4" xfId="32751" xr:uid="{7B97DE26-0342-4969-8314-3F19706CD680}"/>
    <cellStyle name="20% - Cor4 70 2 5" xfId="22819" xr:uid="{952FC6D6-6821-4AF3-9AED-9526B2A5DAEC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4" xfId="11453" xr:uid="{00000000-0005-0000-0000-00003C010000}"/>
    <cellStyle name="20% - Cor4 70 4 2" xfId="28971" xr:uid="{D3A94E74-8CFD-4EC9-8C15-4CF00C89AF9B}"/>
    <cellStyle name="20% - Cor4 70 5" xfId="31573" xr:uid="{741FE73C-6354-41B1-9474-4B560D00A239}"/>
    <cellStyle name="20% - Cor4 70 6" xfId="20921" xr:uid="{46CECAD5-5F04-42FE-B71B-A1FF5DBE0FF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3" xfId="13347" xr:uid="{00000000-0005-0000-0000-00003D010000}"/>
    <cellStyle name="20% - Cor4 71 2 3 2" xfId="30160" xr:uid="{FC4AA19B-6F21-4116-AD85-3A03033BC0F3}"/>
    <cellStyle name="20% - Cor4 71 2 4" xfId="32752" xr:uid="{D83D772C-F472-4FEC-B6E2-CDE4453063E1}"/>
    <cellStyle name="20% - Cor4 71 2 5" xfId="22820" xr:uid="{C3493ECA-42D3-40BD-8BE6-851A2C031D18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4" xfId="11454" xr:uid="{00000000-0005-0000-0000-00003D010000}"/>
    <cellStyle name="20% - Cor4 71 4 2" xfId="28972" xr:uid="{8402E210-261D-48AE-A31C-AA92D97BD14A}"/>
    <cellStyle name="20% - Cor4 71 5" xfId="31574" xr:uid="{7A3CF331-8642-4683-B7D7-6E8734FC4700}"/>
    <cellStyle name="20% - Cor4 71 6" xfId="20922" xr:uid="{6796F69E-1D96-45F2-8A96-3E91AA1EE13A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3" xfId="13348" xr:uid="{00000000-0005-0000-0000-00003E010000}"/>
    <cellStyle name="20% - Cor4 72 2 3 2" xfId="30161" xr:uid="{CE98C6A4-2F47-47DE-BCAE-4B280B025F40}"/>
    <cellStyle name="20% - Cor4 72 2 4" xfId="32753" xr:uid="{BE799654-20AC-49BA-ADE1-D288724FB6D2}"/>
    <cellStyle name="20% - Cor4 72 2 5" xfId="22821" xr:uid="{1026D39B-12FB-4584-9C8D-C35F85BCE9ED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4" xfId="11455" xr:uid="{00000000-0005-0000-0000-00003E010000}"/>
    <cellStyle name="20% - Cor4 72 4 2" xfId="28973" xr:uid="{A8ADD4F8-74C7-4872-A61E-8EC6187A1254}"/>
    <cellStyle name="20% - Cor4 72 5" xfId="31575" xr:uid="{14FA20F1-4054-4056-BFF8-3314C4CCAFF9}"/>
    <cellStyle name="20% - Cor4 72 6" xfId="20923" xr:uid="{F4618CD6-FCA9-4828-BFC4-1EFDEDFA3B90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3" xfId="13349" xr:uid="{00000000-0005-0000-0000-00003F010000}"/>
    <cellStyle name="20% - Cor4 73 2 3 2" xfId="30162" xr:uid="{4AFAFC5B-F938-4E91-85DA-6C0D53FBB0AB}"/>
    <cellStyle name="20% - Cor4 73 2 4" xfId="32754" xr:uid="{DBBB00A1-8449-450A-9B5A-98C272C7F7B7}"/>
    <cellStyle name="20% - Cor4 73 2 5" xfId="22822" xr:uid="{0C7C2FC3-B743-4E6A-90DD-5190C05D27B4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4" xfId="11456" xr:uid="{00000000-0005-0000-0000-00003F010000}"/>
    <cellStyle name="20% - Cor4 73 4 2" xfId="28974" xr:uid="{748B9B4A-9421-449B-88CD-563F2CDE2F2D}"/>
    <cellStyle name="20% - Cor4 73 5" xfId="31576" xr:uid="{0DE0B699-0B35-488C-85D5-5E03DB8F4571}"/>
    <cellStyle name="20% - Cor4 73 6" xfId="20924" xr:uid="{57D5B8A5-AE51-472D-AEDF-32C4BC5C635C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3" xfId="13024" xr:uid="{00000000-0005-0000-0000-00005A030000}"/>
    <cellStyle name="20% - Cor4 74 2 4" xfId="22497" xr:uid="{EE358AB0-926A-4D19-A92B-1AA087792064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4" xfId="11130" xr:uid="{00000000-0005-0000-0000-00005A030000}"/>
    <cellStyle name="20% - Cor4 74 4 2" xfId="28655" xr:uid="{7157F717-D5F6-49DE-94ED-839F9B2F4198}"/>
    <cellStyle name="20% - Cor4 74 5" xfId="31257" xr:uid="{B096DEAF-D61C-49F2-B581-4A62DA1127A8}"/>
    <cellStyle name="20% - Cor4 74 6" xfId="20602" xr:uid="{911DFDB8-4E23-4D60-BC9A-DCC4E80765F4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3" xfId="12958" xr:uid="{00000000-0005-0000-0000-000069100000}"/>
    <cellStyle name="20% - Cor4 75 3 2" xfId="29810" xr:uid="{CEEC4335-175B-4441-9E82-9B8CDEE3D8A1}"/>
    <cellStyle name="20% - Cor4 75 4" xfId="32410" xr:uid="{8696D6D7-A382-4B20-AA71-B51B17E898C8}"/>
    <cellStyle name="20% - Cor4 75 5" xfId="22431" xr:uid="{657CFEDB-B658-4655-926A-06DCC5514E4D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3" xfId="32435" xr:uid="{684F9B7A-2418-4B2C-8F4F-9109B517013D}"/>
    <cellStyle name="20% - Cor4 76 4" xfId="24081" xr:uid="{36BB1856-21F2-4F28-B453-38D496B336B5}"/>
    <cellStyle name="20% - Cor4 77" xfId="10818" xr:uid="{00000000-0005-0000-0000-00001D2C0000}"/>
    <cellStyle name="20% - Cor4 77 2" xfId="28550" xr:uid="{1F45F4E6-CFA2-420B-BE7A-83753456D53D}"/>
    <cellStyle name="20% - Cor4 78" xfId="33607" xr:uid="{98D2D2F7-8332-465D-A990-A3DADA308F62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3" xfId="13351" xr:uid="{00000000-0005-0000-0000-000041010000}"/>
    <cellStyle name="20% - Cor4 8 2 2 3 2" xfId="30164" xr:uid="{638BC949-C5A9-4FD8-93C0-BAFD1ACF6806}"/>
    <cellStyle name="20% - Cor4 8 2 2 4" xfId="32756" xr:uid="{A5F93BF6-D048-4D21-9854-98B9067035BF}"/>
    <cellStyle name="20% - Cor4 8 2 2 5" xfId="22824" xr:uid="{C652978D-9CB3-4091-B2A5-9631E554AE89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4" xfId="11458" xr:uid="{00000000-0005-0000-0000-000041010000}"/>
    <cellStyle name="20% - Cor4 8 2 4 2" xfId="28976" xr:uid="{0ADE66FB-D4C2-4B24-A2CA-B395BB924B41}"/>
    <cellStyle name="20% - Cor4 8 2 5" xfId="31578" xr:uid="{B5E0AFCD-8AFB-46DD-9112-A3168B900425}"/>
    <cellStyle name="20% - Cor4 8 2 6" xfId="20926" xr:uid="{DBD3FCA6-9968-4E95-BD5E-A6D1CB9E8FCD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3" xfId="13350" xr:uid="{00000000-0005-0000-0000-000040010000}"/>
    <cellStyle name="20% - Cor4 8 3 3 2" xfId="30163" xr:uid="{D4D61259-61B2-4B0B-9BC8-19B12C16E102}"/>
    <cellStyle name="20% - Cor4 8 3 4" xfId="32755" xr:uid="{96BE1B2E-F0BD-4811-8CCA-A7593DCC186F}"/>
    <cellStyle name="20% - Cor4 8 3 5" xfId="22823" xr:uid="{71E04434-E4B4-4C69-BA9F-445B69D3A89D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5" xfId="11457" xr:uid="{00000000-0005-0000-0000-000040010000}"/>
    <cellStyle name="20% - Cor4 8 5 2" xfId="28975" xr:uid="{40FBB9BC-6D94-4A16-9CFE-7B4145E801A5}"/>
    <cellStyle name="20% - Cor4 8 6" xfId="31577" xr:uid="{32E8667E-DA8D-419B-88AB-9D5EF59E38D9}"/>
    <cellStyle name="20% - Cor4 8 7" xfId="20925" xr:uid="{9E2EE099-2380-40C2-A6CD-D9AF49E24B8A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3" xfId="13353" xr:uid="{00000000-0005-0000-0000-000043010000}"/>
    <cellStyle name="20% - Cor4 9 2 2 3 2" xfId="30166" xr:uid="{FDBAB51E-C75D-4973-A381-409C86D34F7A}"/>
    <cellStyle name="20% - Cor4 9 2 2 4" xfId="32758" xr:uid="{AC7BAC03-2208-4701-AE63-97D0DB85C5F9}"/>
    <cellStyle name="20% - Cor4 9 2 2 5" xfId="22826" xr:uid="{EF345025-B1F4-48CD-BE7D-4DE274F0FBCE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4" xfId="11460" xr:uid="{00000000-0005-0000-0000-000043010000}"/>
    <cellStyle name="20% - Cor4 9 2 4 2" xfId="28978" xr:uid="{D0251603-65C5-4361-96F2-88CB84C46E0F}"/>
    <cellStyle name="20% - Cor4 9 2 5" xfId="31580" xr:uid="{90EE6090-B2E3-4216-8E00-E70B222BEACD}"/>
    <cellStyle name="20% - Cor4 9 2 6" xfId="20928" xr:uid="{5AB6DB92-A0DC-492A-9381-6E5302B50AE4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3" xfId="13352" xr:uid="{00000000-0005-0000-0000-000042010000}"/>
    <cellStyle name="20% - Cor4 9 3 3 2" xfId="30165" xr:uid="{48370C6C-4268-440B-B5FC-5B0F90A12043}"/>
    <cellStyle name="20% - Cor4 9 3 4" xfId="32757" xr:uid="{121F4A9B-1121-4B53-B5E4-022808584593}"/>
    <cellStyle name="20% - Cor4 9 3 5" xfId="22825" xr:uid="{4016BF69-11CB-47E3-BC02-85FD0D30F279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5" xfId="11459" xr:uid="{00000000-0005-0000-0000-000042010000}"/>
    <cellStyle name="20% - Cor4 9 5 2" xfId="28977" xr:uid="{D7F08F35-918B-4862-8DD0-3CA60E18CC03}"/>
    <cellStyle name="20% - Cor4 9 6" xfId="31579" xr:uid="{1DE09BFE-C01D-4B24-A955-75BCF772BF50}"/>
    <cellStyle name="20% - Cor4 9 7" xfId="20927" xr:uid="{A5698DCC-8FCF-4187-B132-437377C49591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3" xfId="13354" xr:uid="{00000000-0005-0000-0000-000045010000}"/>
    <cellStyle name="20% - Cor5 10 2 3 2" xfId="30167" xr:uid="{5373DE0C-B188-4EB0-8BB9-8F37C8B1E087}"/>
    <cellStyle name="20% - Cor5 10 2 4" xfId="32759" xr:uid="{1D78FC16-5D36-456E-99F7-5DA2ADAB7DE4}"/>
    <cellStyle name="20% - Cor5 10 2 5" xfId="22827" xr:uid="{FD5E3996-F910-437A-8F0B-6EF2FAF552DE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4" xfId="11461" xr:uid="{00000000-0005-0000-0000-000045010000}"/>
    <cellStyle name="20% - Cor5 10 4 2" xfId="28979" xr:uid="{D1C54CA8-6ACD-41A3-8E14-1A6B3149D4D7}"/>
    <cellStyle name="20% - Cor5 10 5" xfId="31581" xr:uid="{BE4E30A6-6579-4CAB-8A91-7A362668BB18}"/>
    <cellStyle name="20% - Cor5 10 6" xfId="20929" xr:uid="{49500EE9-5D33-4935-A8FA-E4C3D40EDA4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3" xfId="13355" xr:uid="{00000000-0005-0000-0000-000046010000}"/>
    <cellStyle name="20% - Cor5 11 2 3 2" xfId="30168" xr:uid="{EF55D954-FF0B-4D13-8FEC-621A653C1E73}"/>
    <cellStyle name="20% - Cor5 11 2 4" xfId="32760" xr:uid="{2D2C57EB-C7F3-46C9-AFE2-EFE6A54F29F3}"/>
    <cellStyle name="20% - Cor5 11 2 5" xfId="22828" xr:uid="{A97D1E79-320D-4FAD-BF8F-C32C5E4B6360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4" xfId="11462" xr:uid="{00000000-0005-0000-0000-000046010000}"/>
    <cellStyle name="20% - Cor5 11 4 2" xfId="28980" xr:uid="{74E8F082-A5B5-48D9-AE42-9F195C5D4108}"/>
    <cellStyle name="20% - Cor5 11 5" xfId="31582" xr:uid="{704C2733-2F3E-4E68-9B16-6F659811822E}"/>
    <cellStyle name="20% - Cor5 11 6" xfId="20930" xr:uid="{953CC6BD-29B7-40D7-8D9D-B43D13ECED68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3" xfId="13356" xr:uid="{00000000-0005-0000-0000-000047010000}"/>
    <cellStyle name="20% - Cor5 12 2 3 2" xfId="30169" xr:uid="{95E6C72E-5942-4BDC-BFD6-49A065D316DD}"/>
    <cellStyle name="20% - Cor5 12 2 4" xfId="32761" xr:uid="{5E2C59B5-DDC3-4785-A528-83AB34E9CDCB}"/>
    <cellStyle name="20% - Cor5 12 2 5" xfId="22829" xr:uid="{77303D5F-5FBF-4A86-B9C1-56C2D5376457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4" xfId="11463" xr:uid="{00000000-0005-0000-0000-000047010000}"/>
    <cellStyle name="20% - Cor5 12 4 2" xfId="28981" xr:uid="{76E44CA7-82A9-4F83-A79F-B5444A84A070}"/>
    <cellStyle name="20% - Cor5 12 5" xfId="31583" xr:uid="{3406B894-6421-4DB2-8B60-A82AF96D3300}"/>
    <cellStyle name="20% - Cor5 12 6" xfId="20931" xr:uid="{611D2B42-74D9-48C7-989E-FCCBFDBEA35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3" xfId="13357" xr:uid="{00000000-0005-0000-0000-000048010000}"/>
    <cellStyle name="20% - Cor5 13 2 3 2" xfId="30170" xr:uid="{63BE83E1-FB3B-4B0C-BC15-1854933A05F1}"/>
    <cellStyle name="20% - Cor5 13 2 4" xfId="32762" xr:uid="{59A027E0-8879-4803-8DFC-ED6CFD1871ED}"/>
    <cellStyle name="20% - Cor5 13 2 5" xfId="22830" xr:uid="{0C76C1E3-A9B4-4FBC-98E0-1FD2934403BA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4" xfId="11464" xr:uid="{00000000-0005-0000-0000-000048010000}"/>
    <cellStyle name="20% - Cor5 13 4 2" xfId="28982" xr:uid="{F14D1C64-CE51-43F1-ACCF-59EC5BCCA324}"/>
    <cellStyle name="20% - Cor5 13 5" xfId="31584" xr:uid="{55AA5CE6-3E8F-444E-8B2E-40A93CC02B07}"/>
    <cellStyle name="20% - Cor5 13 6" xfId="20932" xr:uid="{4CF46C72-EBB4-48E0-9CD8-B2CD4FA42576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3" xfId="13358" xr:uid="{00000000-0005-0000-0000-000049010000}"/>
    <cellStyle name="20% - Cor5 14 2 3 2" xfId="30171" xr:uid="{15A35465-7E22-4EE3-8774-52F87A43DA2F}"/>
    <cellStyle name="20% - Cor5 14 2 4" xfId="32763" xr:uid="{A82557D6-5F10-4317-B21A-20107E9A6133}"/>
    <cellStyle name="20% - Cor5 14 2 5" xfId="22831" xr:uid="{1559FC16-290E-48DD-8280-08A1D21D4701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4" xfId="11465" xr:uid="{00000000-0005-0000-0000-000049010000}"/>
    <cellStyle name="20% - Cor5 14 4 2" xfId="28983" xr:uid="{9A364185-4C18-4A7E-9501-C16A290AED0C}"/>
    <cellStyle name="20% - Cor5 14 5" xfId="31585" xr:uid="{8711087B-4763-4C38-A495-EEA36367B49C}"/>
    <cellStyle name="20% - Cor5 14 6" xfId="20933" xr:uid="{8ED1AF99-3180-4D4E-8D48-9B386A4A163E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3" xfId="13359" xr:uid="{00000000-0005-0000-0000-00004A010000}"/>
    <cellStyle name="20% - Cor5 15 2 3 2" xfId="30172" xr:uid="{0EA72DD0-7254-467D-A23A-307A1A74AEBB}"/>
    <cellStyle name="20% - Cor5 15 2 4" xfId="32764" xr:uid="{B887A5D0-67F3-4684-A75B-D341C1A4F1D5}"/>
    <cellStyle name="20% - Cor5 15 2 5" xfId="22832" xr:uid="{DA6D5B5F-A92B-408D-93BE-D872FD7AF0F4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4" xfId="11466" xr:uid="{00000000-0005-0000-0000-00004A010000}"/>
    <cellStyle name="20% - Cor5 15 4 2" xfId="28984" xr:uid="{F211747B-8687-49CC-B5D2-B32B0997627D}"/>
    <cellStyle name="20% - Cor5 15 5" xfId="31586" xr:uid="{C54FEB5C-74CC-487B-AB5B-9DC4616F8A1A}"/>
    <cellStyle name="20% - Cor5 15 6" xfId="20934" xr:uid="{8AC6674E-B708-49AD-9BA0-B5C8129B2047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3" xfId="13360" xr:uid="{00000000-0005-0000-0000-00004B010000}"/>
    <cellStyle name="20% - Cor5 16 2 3 2" xfId="30173" xr:uid="{17EB98FF-DA38-41CB-A992-2D64DE76E7F7}"/>
    <cellStyle name="20% - Cor5 16 2 4" xfId="32765" xr:uid="{F0EEC96E-22F1-4032-9A60-E905EC998D04}"/>
    <cellStyle name="20% - Cor5 16 2 5" xfId="22833" xr:uid="{BF0A034A-9948-4191-B4AE-957A337F2FFC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4" xfId="11467" xr:uid="{00000000-0005-0000-0000-00004B010000}"/>
    <cellStyle name="20% - Cor5 16 4 2" xfId="28985" xr:uid="{1F6F45D3-CD68-4698-900F-7BBE20CF69D7}"/>
    <cellStyle name="20% - Cor5 16 5" xfId="31587" xr:uid="{EF1AC7EA-07A9-445F-84AF-E7BD9DDAE6FD}"/>
    <cellStyle name="20% - Cor5 16 6" xfId="20935" xr:uid="{E06A148D-A1F8-46B6-AB90-58F3E039C4C1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3" xfId="13361" xr:uid="{00000000-0005-0000-0000-00004C010000}"/>
    <cellStyle name="20% - Cor5 17 2 3 2" xfId="30174" xr:uid="{95AF345D-8073-4E34-8090-A80A39D212B8}"/>
    <cellStyle name="20% - Cor5 17 2 4" xfId="32766" xr:uid="{EF3FE61A-BB05-4E78-AF42-37143B3EAB0B}"/>
    <cellStyle name="20% - Cor5 17 2 5" xfId="22834" xr:uid="{F25CB73C-3F00-4CB8-AF0A-E8A137F800AA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4" xfId="11468" xr:uid="{00000000-0005-0000-0000-00004C010000}"/>
    <cellStyle name="20% - Cor5 17 4 2" xfId="28986" xr:uid="{8C8A10E3-27D8-4488-8231-AFB3A675CCD3}"/>
    <cellStyle name="20% - Cor5 17 5" xfId="31588" xr:uid="{30156B2A-618C-42E5-B90A-80F0CCAB30FA}"/>
    <cellStyle name="20% - Cor5 17 6" xfId="20936" xr:uid="{92D055CF-3855-424C-8A71-89363A8BC40C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3" xfId="13362" xr:uid="{00000000-0005-0000-0000-00004D010000}"/>
    <cellStyle name="20% - Cor5 18 2 3 2" xfId="30175" xr:uid="{2F98E792-BF4F-4FA0-94C2-A28498761CEC}"/>
    <cellStyle name="20% - Cor5 18 2 4" xfId="32767" xr:uid="{7C5CB4F9-EC5B-47E7-94BD-7E9B8D5EE711}"/>
    <cellStyle name="20% - Cor5 18 2 5" xfId="22835" xr:uid="{0B10BB30-F599-44AF-B865-90177F2CC0AF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4" xfId="11469" xr:uid="{00000000-0005-0000-0000-00004D010000}"/>
    <cellStyle name="20% - Cor5 18 4 2" xfId="28987" xr:uid="{65F5A868-DC32-4819-9327-5267A4B4554E}"/>
    <cellStyle name="20% - Cor5 18 5" xfId="31589" xr:uid="{7CAEC0D5-E90D-4340-B100-6214880C2653}"/>
    <cellStyle name="20% - Cor5 18 6" xfId="20937" xr:uid="{33F90BB1-9E4D-42E9-81A7-41B584EF6529}"/>
    <cellStyle name="20% - Cor5 19" xfId="2439" xr:uid="{00000000-0005-0000-0000-00004E010000}"/>
    <cellStyle name="20% - Cor5 2" xfId="138" xr:uid="{00000000-0005-0000-0000-000044000000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3" xfId="13364" xr:uid="{00000000-0005-0000-0000-000050010000}"/>
    <cellStyle name="20% - Cor5 2 2 2 2 4" xfId="22837" xr:uid="{73574EE4-FAA1-4228-BC9A-4FA3D5BA82B7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4" xfId="11472" xr:uid="{00000000-0005-0000-0000-000050010000}"/>
    <cellStyle name="20% - Cor5 2 2 2 4 2" xfId="28989" xr:uid="{6CCC1D03-D10C-4712-8934-B5891059E54C}"/>
    <cellStyle name="20% - Cor5 2 2 2 5" xfId="31591" xr:uid="{AA2D6960-C077-4093-9190-43A7964985B6}"/>
    <cellStyle name="20% - Cor5 2 2 2 6" xfId="20939" xr:uid="{DCC470F7-16BC-411D-B6DE-CAA5B916C780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3" xfId="10980" xr:uid="{00000000-0005-0000-0000-00001E000000}"/>
    <cellStyle name="20% - Cor5 2 2 3 3 2" xfId="30177" xr:uid="{723C7672-D10C-4C10-A5C1-7E1D8A5DE8ED}"/>
    <cellStyle name="20% - Cor5 2 2 3 4" xfId="32769" xr:uid="{00D9931E-42B4-4C0F-B0BF-6F2B24D2B06D}"/>
    <cellStyle name="20% - Cor5 2 2 3 5" xfId="20390" xr:uid="{E1E9E38C-C74E-4E0B-9C53-50062B85619C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3" xfId="12894" xr:uid="{00000000-0005-0000-0000-00001E000000}"/>
    <cellStyle name="20% - Cor5 2 2 4 4" xfId="22366" xr:uid="{F92434F0-B6FB-46E3-BBF6-6B9B56BCF35F}"/>
    <cellStyle name="20% - Cor5 2 2 5" xfId="28447" xr:uid="{BF571A72-5611-4F58-A67A-94B95EA58C5A}"/>
    <cellStyle name="20% - Cor5 2 2 6" xfId="31140" xr:uid="{E4B2CAB3-8739-48B4-AA6B-287DB8661D6D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3" xfId="13363" xr:uid="{00000000-0005-0000-0000-00004F010000}"/>
    <cellStyle name="20% - Cor5 2 3 2 4" xfId="22836" xr:uid="{A3F65C5C-BC90-4D63-82FD-5FC6860F72D6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4" xfId="11471" xr:uid="{00000000-0005-0000-0000-00004F010000}"/>
    <cellStyle name="20% - Cor5 2 3 4 2" xfId="28988" xr:uid="{7FEDBBB8-8C18-4416-B313-27AB535FD390}"/>
    <cellStyle name="20% - Cor5 2 3 5" xfId="31590" xr:uid="{A7F27E06-B8B6-466A-AE21-52EBB23D727A}"/>
    <cellStyle name="20% - Cor5 2 3 6" xfId="20938" xr:uid="{5F5DE148-14AE-4479-9ED0-B11D3DB063F3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3" xfId="10898" xr:uid="{00000000-0005-0000-0000-00001D000000}"/>
    <cellStyle name="20% - Cor5 2 4 3 2" xfId="30176" xr:uid="{04A108A2-A9C8-4816-8575-35CB64087F65}"/>
    <cellStyle name="20% - Cor5 2 4 4" xfId="32768" xr:uid="{9E360E9D-DE12-47D7-9801-5F2DA89F9A43}"/>
    <cellStyle name="20% - Cor5 2 4 5" xfId="20312" xr:uid="{14A4EF69-C0A3-4AE7-AFDF-818181CA2A05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3" xfId="12815" xr:uid="{00000000-0005-0000-0000-00001D000000}"/>
    <cellStyle name="20% - Cor5 2 5 4" xfId="22287" xr:uid="{1572F78E-A64F-49E3-83E5-D0911EDACFA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7" xfId="10212" xr:uid="{00000000-0005-0000-0000-000044000000}"/>
    <cellStyle name="20% - Cor5 2 7 2" xfId="28369" xr:uid="{AFFBE3F0-5418-45BF-851F-B2327D8D4648}"/>
    <cellStyle name="20% - Cor5 2 8" xfId="31062" xr:uid="{6F9F1365-B1EA-4441-9FF4-D475A96DDEE0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3" xfId="13365" xr:uid="{00000000-0005-0000-0000-000051010000}"/>
    <cellStyle name="20% - Cor5 20 2 3 2" xfId="30178" xr:uid="{2B87A7E8-FC85-40B8-8918-D99FB2A90169}"/>
    <cellStyle name="20% - Cor5 20 2 4" xfId="32770" xr:uid="{73D3B5DC-2255-4824-9385-BF10BDA361CB}"/>
    <cellStyle name="20% - Cor5 20 2 5" xfId="22838" xr:uid="{90BD08BB-8CE7-4CA3-8E43-2A719A0AA06E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4" xfId="11473" xr:uid="{00000000-0005-0000-0000-000051010000}"/>
    <cellStyle name="20% - Cor5 20 4 2" xfId="28990" xr:uid="{B8899E13-AF76-46F1-98C8-5A80D32039D9}"/>
    <cellStyle name="20% - Cor5 20 5" xfId="31592" xr:uid="{335C1F5D-814C-4B0F-BA02-1C26B90AA35F}"/>
    <cellStyle name="20% - Cor5 20 6" xfId="20940" xr:uid="{E30E1711-3737-486E-9AC0-7C472BE686E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3" xfId="13366" xr:uid="{00000000-0005-0000-0000-000052010000}"/>
    <cellStyle name="20% - Cor5 21 2 3 2" xfId="30179" xr:uid="{4F29E645-E583-440E-8ADF-29EC4774AB27}"/>
    <cellStyle name="20% - Cor5 21 2 4" xfId="32771" xr:uid="{EB0BBCCC-3EF6-438B-B4F9-FB736D1E4B42}"/>
    <cellStyle name="20% - Cor5 21 2 5" xfId="22839" xr:uid="{FF849FAD-6B81-4ED6-BF89-B1FF9F3AE614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4" xfId="11474" xr:uid="{00000000-0005-0000-0000-000052010000}"/>
    <cellStyle name="20% - Cor5 21 4 2" xfId="28991" xr:uid="{CDB67C14-F168-483E-8439-FB6B2A759D46}"/>
    <cellStyle name="20% - Cor5 21 5" xfId="31593" xr:uid="{23D76317-AE48-4D59-9B32-EC72BD65AC13}"/>
    <cellStyle name="20% - Cor5 21 6" xfId="20941" xr:uid="{E1C46B44-1291-4839-958E-43FAAFC1DCA1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3" xfId="13367" xr:uid="{00000000-0005-0000-0000-000053010000}"/>
    <cellStyle name="20% - Cor5 22 2 3 2" xfId="30180" xr:uid="{3660ABE7-40AD-4681-8CB8-5594EA7B0DDF}"/>
    <cellStyle name="20% - Cor5 22 2 4" xfId="32772" xr:uid="{077722C3-ECA6-4312-913C-A5C5A73E5604}"/>
    <cellStyle name="20% - Cor5 22 2 5" xfId="22840" xr:uid="{A5216F3C-D4E8-4904-9C48-4480CED4AB56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4" xfId="11475" xr:uid="{00000000-0005-0000-0000-000053010000}"/>
    <cellStyle name="20% - Cor5 22 4 2" xfId="28992" xr:uid="{E42DFA72-99BF-4770-A066-AD63E8C6EF5F}"/>
    <cellStyle name="20% - Cor5 22 5" xfId="31594" xr:uid="{8815353E-13E5-49B4-8F74-5A0060CCF57E}"/>
    <cellStyle name="20% - Cor5 22 6" xfId="20942" xr:uid="{2E946B6E-6780-4807-868B-819F8C703DD8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3" xfId="13368" xr:uid="{00000000-0005-0000-0000-000054010000}"/>
    <cellStyle name="20% - Cor5 23 2 3 2" xfId="30181" xr:uid="{C0426C42-0347-4E77-9E2F-E751C791B214}"/>
    <cellStyle name="20% - Cor5 23 2 4" xfId="32773" xr:uid="{16706797-CC4F-4AFA-B731-957C1FE2E2A4}"/>
    <cellStyle name="20% - Cor5 23 2 5" xfId="22841" xr:uid="{5B147835-CC54-4104-A178-00129C9A1991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4" xfId="11476" xr:uid="{00000000-0005-0000-0000-000054010000}"/>
    <cellStyle name="20% - Cor5 23 4 2" xfId="28993" xr:uid="{AFC4B350-3CAA-4EFD-9134-92028C07B110}"/>
    <cellStyle name="20% - Cor5 23 5" xfId="31595" xr:uid="{8AF64563-481B-4EB6-88BE-F903708ED039}"/>
    <cellStyle name="20% - Cor5 23 6" xfId="20943" xr:uid="{E92626BE-38EB-49E2-982E-D4FF222310CA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3" xfId="13369" xr:uid="{00000000-0005-0000-0000-000055010000}"/>
    <cellStyle name="20% - Cor5 24 2 3 2" xfId="30182" xr:uid="{452C8599-1235-4B60-9114-3E6F2A181E56}"/>
    <cellStyle name="20% - Cor5 24 2 4" xfId="32774" xr:uid="{DB766FF3-7288-4244-8D13-205BE746DC82}"/>
    <cellStyle name="20% - Cor5 24 2 5" xfId="22842" xr:uid="{1C3F85F7-9876-44F1-9E0B-90B31C23F870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4" xfId="11477" xr:uid="{00000000-0005-0000-0000-000055010000}"/>
    <cellStyle name="20% - Cor5 24 4 2" xfId="28994" xr:uid="{A8E95973-D4D9-4A60-9188-00EA3860C83B}"/>
    <cellStyle name="20% - Cor5 24 5" xfId="31596" xr:uid="{91409F64-C307-4A8F-947D-9465854CCEA7}"/>
    <cellStyle name="20% - Cor5 24 6" xfId="20944" xr:uid="{3EDC2EB6-40E7-4BDC-98D2-47E33F752866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3" xfId="13370" xr:uid="{00000000-0005-0000-0000-000056010000}"/>
    <cellStyle name="20% - Cor5 25 2 3 2" xfId="30183" xr:uid="{39A5F486-4A4F-4C8A-8803-27C081026EC9}"/>
    <cellStyle name="20% - Cor5 25 2 4" xfId="32775" xr:uid="{0A67261E-F822-4AD9-89B6-AA2721E154D8}"/>
    <cellStyle name="20% - Cor5 25 2 5" xfId="22843" xr:uid="{19467575-80BE-4569-B029-101B7C85180C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4" xfId="11478" xr:uid="{00000000-0005-0000-0000-000056010000}"/>
    <cellStyle name="20% - Cor5 25 4 2" xfId="28995" xr:uid="{6F8201BD-D4BD-4230-8DC6-2FBE4B5EA610}"/>
    <cellStyle name="20% - Cor5 25 5" xfId="31597" xr:uid="{61C5084E-3E28-4AA6-BEBB-B14A5EEC2167}"/>
    <cellStyle name="20% - Cor5 25 6" xfId="20945" xr:uid="{CF0F6E22-32AF-4938-8F8A-580AB7CFADFF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3" xfId="13371" xr:uid="{00000000-0005-0000-0000-000057010000}"/>
    <cellStyle name="20% - Cor5 26 2 3 2" xfId="30184" xr:uid="{6CEDBE93-C9CF-4E7E-927B-6021BB68F2AC}"/>
    <cellStyle name="20% - Cor5 26 2 4" xfId="32776" xr:uid="{3ED143D2-D0C3-4CF3-BD1E-13A4BEFA25A1}"/>
    <cellStyle name="20% - Cor5 26 2 5" xfId="22844" xr:uid="{955DD822-0929-4096-ABF4-8430C838B94F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4" xfId="11479" xr:uid="{00000000-0005-0000-0000-000057010000}"/>
    <cellStyle name="20% - Cor5 26 4 2" xfId="28996" xr:uid="{53964C0D-FFC0-44C8-B8B9-041BED4F4348}"/>
    <cellStyle name="20% - Cor5 26 5" xfId="31598" xr:uid="{D56E87D0-17FA-4E1D-8F6F-E9C251274D38}"/>
    <cellStyle name="20% - Cor5 26 6" xfId="20946" xr:uid="{ACF9FFFB-CBAE-4CCA-8DAB-5742041C32D8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3" xfId="13372" xr:uid="{00000000-0005-0000-0000-000058010000}"/>
    <cellStyle name="20% - Cor5 27 2 3 2" xfId="30185" xr:uid="{5DEC7D51-83DC-4C42-82FA-76801786AE36}"/>
    <cellStyle name="20% - Cor5 27 2 4" xfId="32777" xr:uid="{4FA1EC26-3FDB-4117-ABC5-A172B31E96D9}"/>
    <cellStyle name="20% - Cor5 27 2 5" xfId="22845" xr:uid="{7BDC649C-24ED-48B8-A217-33C4FA19209F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4" xfId="11480" xr:uid="{00000000-0005-0000-0000-000058010000}"/>
    <cellStyle name="20% - Cor5 27 4 2" xfId="28997" xr:uid="{AD969AF5-F6B8-4928-8969-6ABB53835E4A}"/>
    <cellStyle name="20% - Cor5 27 5" xfId="31599" xr:uid="{C4DB7C36-2257-4556-8DC2-37EF7D540508}"/>
    <cellStyle name="20% - Cor5 27 6" xfId="20947" xr:uid="{CE90EDC9-F0E6-4F90-BD40-7B968D480960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3" xfId="13373" xr:uid="{00000000-0005-0000-0000-000059010000}"/>
    <cellStyle name="20% - Cor5 28 2 3 2" xfId="30186" xr:uid="{1FE94CD3-FBF0-4FFE-8ADD-B9A3271EB7E8}"/>
    <cellStyle name="20% - Cor5 28 2 4" xfId="32778" xr:uid="{950EC8EA-0221-4501-B620-879ADF8759BB}"/>
    <cellStyle name="20% - Cor5 28 2 5" xfId="22846" xr:uid="{E2B51958-3E07-4551-AF9C-84C0E087933E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4" xfId="11481" xr:uid="{00000000-0005-0000-0000-000059010000}"/>
    <cellStyle name="20% - Cor5 28 4 2" xfId="28998" xr:uid="{371D4D79-5932-465E-8FB8-4A1826C52457}"/>
    <cellStyle name="20% - Cor5 28 5" xfId="31600" xr:uid="{4151F643-692E-48B7-8D94-E52AF2CBB069}"/>
    <cellStyle name="20% - Cor5 28 6" xfId="20948" xr:uid="{EEBD3650-59B1-459B-8781-E189C154B351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3" xfId="13374" xr:uid="{00000000-0005-0000-0000-00005A010000}"/>
    <cellStyle name="20% - Cor5 29 2 3 2" xfId="30187" xr:uid="{E59820C6-E2B4-4FAC-80DF-43935D118D05}"/>
    <cellStyle name="20% - Cor5 29 2 4" xfId="32779" xr:uid="{0243415B-1ECB-4B6E-B63D-8252969D4D45}"/>
    <cellStyle name="20% - Cor5 29 2 5" xfId="22847" xr:uid="{A75C57AA-E539-4038-BD74-0957EFEF6B74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4" xfId="11482" xr:uid="{00000000-0005-0000-0000-00005A010000}"/>
    <cellStyle name="20% - Cor5 29 4 2" xfId="28999" xr:uid="{CA0FFF8A-603E-4196-8A0E-5C374D77F560}"/>
    <cellStyle name="20% - Cor5 29 5" xfId="31601" xr:uid="{6566E00A-0514-4BED-AF0C-FF18BCC91FA1}"/>
    <cellStyle name="20% - Cor5 29 6" xfId="20949" xr:uid="{AB63038A-FD35-4C9B-BD9E-9E96271A775F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3" xfId="13376" xr:uid="{00000000-0005-0000-0000-00005C010000}"/>
    <cellStyle name="20% - Cor5 3 2 2 3 2" xfId="30189" xr:uid="{BA8C875B-6113-45E7-9544-A581498364E8}"/>
    <cellStyle name="20% - Cor5 3 2 2 4" xfId="32781" xr:uid="{6513BF6A-8F7F-4481-8FDC-EB1AA3E16338}"/>
    <cellStyle name="20% - Cor5 3 2 2 5" xfId="22849" xr:uid="{A7CA52CF-3F30-42D5-88EA-94E8C1EE174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4" xfId="11484" xr:uid="{00000000-0005-0000-0000-00005C010000}"/>
    <cellStyle name="20% - Cor5 3 2 4 2" xfId="29001" xr:uid="{0E60D159-9B1E-485B-9FB3-884891D4CF3E}"/>
    <cellStyle name="20% - Cor5 3 2 5" xfId="31603" xr:uid="{C17786B6-EF9B-4A9C-B45A-FFBCC30E0300}"/>
    <cellStyle name="20% - Cor5 3 2 6" xfId="20951" xr:uid="{DFF20453-B8CA-4378-8795-064111FE411F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3" xfId="13375" xr:uid="{00000000-0005-0000-0000-00005B010000}"/>
    <cellStyle name="20% - Cor5 3 3 2 4" xfId="22848" xr:uid="{98A7B7A3-C094-45A6-87ED-037334FAC8C7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4" xfId="11483" xr:uid="{00000000-0005-0000-0000-00005B010000}"/>
    <cellStyle name="20% - Cor5 3 3 4 2" xfId="29000" xr:uid="{7F6477DB-2DA2-446B-820A-2FB52C1AA741}"/>
    <cellStyle name="20% - Cor5 3 3 5" xfId="31602" xr:uid="{D4E068F0-E1DF-499F-BABE-E82194CEE117}"/>
    <cellStyle name="20% - Cor5 3 3 6" xfId="20950" xr:uid="{5BC50FD9-F0A3-4F06-8A3B-DE50226B2BD0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3" xfId="10952" xr:uid="{00000000-0005-0000-0000-00001F000000}"/>
    <cellStyle name="20% - Cor5 3 4 3 2" xfId="30188" xr:uid="{D55CAABC-87CE-475B-B6D7-6A05FB957837}"/>
    <cellStyle name="20% - Cor5 3 4 4" xfId="32780" xr:uid="{7EC16855-B423-4E1A-A521-10BB452E876D}"/>
    <cellStyle name="20% - Cor5 3 4 5" xfId="20362" xr:uid="{42BF347B-165E-49A5-89C7-28F7989C10B0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3" xfId="12866" xr:uid="{00000000-0005-0000-0000-00001F000000}"/>
    <cellStyle name="20% - Cor5 3 5 4" xfId="22338" xr:uid="{7FE6EF0D-CDCA-4C49-B4C0-729F94272D64}"/>
    <cellStyle name="20% - Cor5 3 6" xfId="28419" xr:uid="{47E3ACD1-A759-46E3-A19C-5CBA66E5CCC9}"/>
    <cellStyle name="20% - Cor5 3 7" xfId="31112" xr:uid="{9C3BCC13-C749-48A5-9367-2272E8853007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3" xfId="13377" xr:uid="{00000000-0005-0000-0000-00005D010000}"/>
    <cellStyle name="20% - Cor5 30 2 3 2" xfId="30190" xr:uid="{01A14A3A-BD70-4B1C-9AE2-F09678136809}"/>
    <cellStyle name="20% - Cor5 30 2 4" xfId="32782" xr:uid="{49A743AF-C281-406C-AA84-0A8C236492F4}"/>
    <cellStyle name="20% - Cor5 30 2 5" xfId="22850" xr:uid="{7E0AD320-4CA4-4678-A700-51168C88B150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4" xfId="11485" xr:uid="{00000000-0005-0000-0000-00005D010000}"/>
    <cellStyle name="20% - Cor5 30 4 2" xfId="29002" xr:uid="{42C25C0E-3089-423D-B9E2-859B0035B38B}"/>
    <cellStyle name="20% - Cor5 30 5" xfId="31604" xr:uid="{4629466E-8E2B-4B3C-9C0D-7FE9DF04CA76}"/>
    <cellStyle name="20% - Cor5 30 6" xfId="20952" xr:uid="{265DBBC6-196F-4B33-9881-98EDBC2DA72F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3" xfId="13378" xr:uid="{00000000-0005-0000-0000-00005E010000}"/>
    <cellStyle name="20% - Cor5 31 2 3 2" xfId="30191" xr:uid="{4288EF0E-87C9-43AA-AA0E-64343EA02952}"/>
    <cellStyle name="20% - Cor5 31 2 4" xfId="32783" xr:uid="{567E626F-0131-4C79-83E8-3E86BBE175ED}"/>
    <cellStyle name="20% - Cor5 31 2 5" xfId="22851" xr:uid="{EFC2802B-B686-454D-80FD-D95FD95B5105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4" xfId="11486" xr:uid="{00000000-0005-0000-0000-00005E010000}"/>
    <cellStyle name="20% - Cor5 31 4 2" xfId="29003" xr:uid="{788A337E-9AD3-4B87-AAB6-639B39BDBD42}"/>
    <cellStyle name="20% - Cor5 31 5" xfId="31605" xr:uid="{993D9902-E8BA-4E22-AF00-1C5596503521}"/>
    <cellStyle name="20% - Cor5 31 6" xfId="20953" xr:uid="{9D0F55E1-0B7A-45E4-AFAE-36C65618112D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3" xfId="13379" xr:uid="{00000000-0005-0000-0000-00005F010000}"/>
    <cellStyle name="20% - Cor5 32 2 3 2" xfId="30192" xr:uid="{82AA9A66-0035-43CE-9C67-59DDC08224B0}"/>
    <cellStyle name="20% - Cor5 32 2 4" xfId="32784" xr:uid="{50E737BA-FF5E-464A-BEF4-27D593D273C9}"/>
    <cellStyle name="20% - Cor5 32 2 5" xfId="22852" xr:uid="{83041644-DBF2-4471-8D48-8F6B9E1030DC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4" xfId="11487" xr:uid="{00000000-0005-0000-0000-00005F010000}"/>
    <cellStyle name="20% - Cor5 32 4 2" xfId="29004" xr:uid="{277948DA-A563-4254-9266-1589EFB4D9B9}"/>
    <cellStyle name="20% - Cor5 32 5" xfId="31606" xr:uid="{CF3513FE-FA6F-4A9D-BCBB-5BFD693A1998}"/>
    <cellStyle name="20% - Cor5 32 6" xfId="20954" xr:uid="{2A4788DA-0BE7-400B-AB1F-61F696B0AE40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3" xfId="13380" xr:uid="{00000000-0005-0000-0000-000060010000}"/>
    <cellStyle name="20% - Cor5 33 2 3 2" xfId="30193" xr:uid="{526E7E71-262E-4F15-AE36-5076A3662D1C}"/>
    <cellStyle name="20% - Cor5 33 2 4" xfId="32785" xr:uid="{CDC0296D-FD58-4B0C-BDEA-C74A8C10B6FF}"/>
    <cellStyle name="20% - Cor5 33 2 5" xfId="22853" xr:uid="{61B39B18-2E33-4B22-8485-177F99DD897C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4" xfId="11488" xr:uid="{00000000-0005-0000-0000-000060010000}"/>
    <cellStyle name="20% - Cor5 33 4 2" xfId="29005" xr:uid="{3FF67AAF-1F8A-4E2A-AA91-F77FACBD0A86}"/>
    <cellStyle name="20% - Cor5 33 5" xfId="31607" xr:uid="{125339EC-BCCD-4505-9A55-DE52FF4A7BA4}"/>
    <cellStyle name="20% - Cor5 33 6" xfId="20955" xr:uid="{1BB959AA-2D1C-40F8-BB53-3ED22F44C341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3" xfId="13381" xr:uid="{00000000-0005-0000-0000-000061010000}"/>
    <cellStyle name="20% - Cor5 34 2 3 2" xfId="30194" xr:uid="{B0EA1C2E-3B4D-409E-A330-37CC98C28DB8}"/>
    <cellStyle name="20% - Cor5 34 2 4" xfId="32786" xr:uid="{96C9C6DD-9C6C-4A11-A2D2-57CF544D81F2}"/>
    <cellStyle name="20% - Cor5 34 2 5" xfId="22854" xr:uid="{C66D6BA5-1A72-4487-8BD4-0F0ADEF01305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4" xfId="11489" xr:uid="{00000000-0005-0000-0000-000061010000}"/>
    <cellStyle name="20% - Cor5 34 4 2" xfId="29006" xr:uid="{AC0FC63B-8D7A-4BF4-B867-D2461B01E7C6}"/>
    <cellStyle name="20% - Cor5 34 5" xfId="31608" xr:uid="{3003E7B4-C520-4796-AF34-C899D14C24A7}"/>
    <cellStyle name="20% - Cor5 34 6" xfId="20956" xr:uid="{82A36F93-D3A9-4457-BD8C-99935918C0B5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3" xfId="13382" xr:uid="{00000000-0005-0000-0000-000062010000}"/>
    <cellStyle name="20% - Cor5 35 2 3 2" xfId="30195" xr:uid="{DE01A78B-7D26-493A-A657-662424D1336B}"/>
    <cellStyle name="20% - Cor5 35 2 4" xfId="32787" xr:uid="{1A4817CE-5489-42BD-805C-A4552572C27D}"/>
    <cellStyle name="20% - Cor5 35 2 5" xfId="22855" xr:uid="{86794824-2E8D-41F9-8AE9-B21646BFF3F1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4" xfId="11490" xr:uid="{00000000-0005-0000-0000-000062010000}"/>
    <cellStyle name="20% - Cor5 35 4 2" xfId="29007" xr:uid="{D0D59541-4AB5-4EC1-BAB0-2FD33F862CCD}"/>
    <cellStyle name="20% - Cor5 35 5" xfId="31609" xr:uid="{CD0D5E83-9C61-406F-A1E5-660DD20EF5CA}"/>
    <cellStyle name="20% - Cor5 35 6" xfId="20957" xr:uid="{C925FFAF-ECD7-4781-A8BC-56F5E1E78CA8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3" xfId="13383" xr:uid="{00000000-0005-0000-0000-000063010000}"/>
    <cellStyle name="20% - Cor5 36 2 3 2" xfId="30196" xr:uid="{1704A866-2A36-4FE0-8A8D-33F48F1595CF}"/>
    <cellStyle name="20% - Cor5 36 2 4" xfId="32788" xr:uid="{666C3EBF-E316-48D5-9C37-812632444F7D}"/>
    <cellStyle name="20% - Cor5 36 2 5" xfId="22856" xr:uid="{EC31C1E6-51D8-4FBC-8746-630A872E6EB0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4" xfId="11491" xr:uid="{00000000-0005-0000-0000-000063010000}"/>
    <cellStyle name="20% - Cor5 36 4 2" xfId="29008" xr:uid="{BE26F9CA-CCD5-4659-8D8C-4215A7DCB8CD}"/>
    <cellStyle name="20% - Cor5 36 5" xfId="31610" xr:uid="{AFF33C87-C17E-4F07-A93D-CE63EFF33E5C}"/>
    <cellStyle name="20% - Cor5 36 6" xfId="20958" xr:uid="{8BDA005D-166A-4ADC-9757-9B428D5B691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3" xfId="13384" xr:uid="{00000000-0005-0000-0000-000064010000}"/>
    <cellStyle name="20% - Cor5 37 2 3 2" xfId="30197" xr:uid="{6398AB97-0A4B-4E91-AA08-03DCAA9C0659}"/>
    <cellStyle name="20% - Cor5 37 2 4" xfId="32789" xr:uid="{9C105418-DEE3-4D7A-AAEF-CE64F1531DC6}"/>
    <cellStyle name="20% - Cor5 37 2 5" xfId="22857" xr:uid="{08149652-2652-400E-8E84-421BC294556A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4" xfId="11492" xr:uid="{00000000-0005-0000-0000-000064010000}"/>
    <cellStyle name="20% - Cor5 37 4 2" xfId="29009" xr:uid="{3DDF57CD-3CE4-432C-B342-10E8E7D07D6F}"/>
    <cellStyle name="20% - Cor5 37 5" xfId="31611" xr:uid="{37893738-B6A7-409F-9290-DE00D2209B2F}"/>
    <cellStyle name="20% - Cor5 37 6" xfId="20959" xr:uid="{DA3384D6-7477-4730-8A0B-A749288C6ACA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3" xfId="13385" xr:uid="{00000000-0005-0000-0000-000065010000}"/>
    <cellStyle name="20% - Cor5 38 2 3 2" xfId="30198" xr:uid="{444CE9E7-2374-497A-94E4-A7322D8A191A}"/>
    <cellStyle name="20% - Cor5 38 2 4" xfId="32790" xr:uid="{6B6E79D8-7E8D-41F1-ABD7-E362D80BB155}"/>
    <cellStyle name="20% - Cor5 38 2 5" xfId="22858" xr:uid="{BC44C359-7F04-4B98-A20A-A27F2845D47F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4" xfId="11493" xr:uid="{00000000-0005-0000-0000-000065010000}"/>
    <cellStyle name="20% - Cor5 38 4 2" xfId="29010" xr:uid="{AF66CEFA-5E71-420C-AA98-05474EED48C3}"/>
    <cellStyle name="20% - Cor5 38 5" xfId="31612" xr:uid="{6B100DF9-F5F9-4800-98D8-AF6A05F252D8}"/>
    <cellStyle name="20% - Cor5 38 6" xfId="20960" xr:uid="{9F8CF992-DD41-4641-9457-3C84E2593083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3" xfId="13386" xr:uid="{00000000-0005-0000-0000-000066010000}"/>
    <cellStyle name="20% - Cor5 39 2 3 2" xfId="30199" xr:uid="{8609F948-148F-4085-AD4F-5BC673C275B4}"/>
    <cellStyle name="20% - Cor5 39 2 4" xfId="32791" xr:uid="{A6C39117-F2C0-4F7F-ACE6-0B24DCE994D1}"/>
    <cellStyle name="20% - Cor5 39 2 5" xfId="22859" xr:uid="{0055BD60-02F0-483D-8976-A72BA67D4DB0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4" xfId="11494" xr:uid="{00000000-0005-0000-0000-000066010000}"/>
    <cellStyle name="20% - Cor5 39 4 2" xfId="29011" xr:uid="{D6630513-8379-49BA-A124-8CCD4F6699B3}"/>
    <cellStyle name="20% - Cor5 39 5" xfId="31613" xr:uid="{991E6AC0-230D-4E96-B4E6-C15691D97C8B}"/>
    <cellStyle name="20% - Cor5 39 6" xfId="20961" xr:uid="{D61947EE-5126-4572-BE40-3678D1861700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3" xfId="13388" xr:uid="{00000000-0005-0000-0000-000068010000}"/>
    <cellStyle name="20% - Cor5 4 2 2 3 2" xfId="30201" xr:uid="{F34F50E3-F722-4FDA-83D0-FC534619C77C}"/>
    <cellStyle name="20% - Cor5 4 2 2 4" xfId="32793" xr:uid="{88AE5687-01EA-4B26-ABA2-2EA72BB733B9}"/>
    <cellStyle name="20% - Cor5 4 2 2 5" xfId="22861" xr:uid="{652A8405-A59F-4C36-8F2C-EEF6166A045A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4" xfId="11496" xr:uid="{00000000-0005-0000-0000-000068010000}"/>
    <cellStyle name="20% - Cor5 4 2 4 2" xfId="29013" xr:uid="{400BE158-7658-40C6-A6D2-9AA7B911A169}"/>
    <cellStyle name="20% - Cor5 4 2 5" xfId="31615" xr:uid="{112EB606-1A5E-4277-A3F4-316286897ED5}"/>
    <cellStyle name="20% - Cor5 4 2 6" xfId="20963" xr:uid="{8353F7F8-6795-4C82-A527-8388D3677F57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3" xfId="13387" xr:uid="{00000000-0005-0000-0000-000067010000}"/>
    <cellStyle name="20% - Cor5 4 3 2 4" xfId="22860" xr:uid="{D91E1582-9AB7-4B84-B005-44B1D27AF5B8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4" xfId="11495" xr:uid="{00000000-0005-0000-0000-000067010000}"/>
    <cellStyle name="20% - Cor5 4 3 4 2" xfId="29012" xr:uid="{276E0BDD-3EF3-4291-A91B-4641171A4022}"/>
    <cellStyle name="20% - Cor5 4 3 5" xfId="31614" xr:uid="{C40094D9-F7C6-4619-9522-D857CEBB17FB}"/>
    <cellStyle name="20% - Cor5 4 3 6" xfId="20962" xr:uid="{751DAC21-66F2-46E2-9F2C-CE153AA0CFB2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3" xfId="11089" xr:uid="{00000000-0005-0000-0000-000029020000}"/>
    <cellStyle name="20% - Cor5 4 4 3 2" xfId="30200" xr:uid="{AB08C79F-FB42-4C30-8EBB-4500200AF69C}"/>
    <cellStyle name="20% - Cor5 4 4 4" xfId="32792" xr:uid="{5B066A69-3A35-440C-B323-7DCDE607AE3D}"/>
    <cellStyle name="20% - Cor5 4 4 5" xfId="20536" xr:uid="{C64D2F29-A382-4CC4-BFBE-0C3A5B4D0EF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3" xfId="12982" xr:uid="{00000000-0005-0000-0000-000029020000}"/>
    <cellStyle name="20% - Cor5 4 5 4" xfId="22456" xr:uid="{8DA8004E-D173-4FBE-8AC1-A6C3B39C15C9}"/>
    <cellStyle name="20% - Cor5 4 6" xfId="28590" xr:uid="{4AB84038-C3EE-458A-8954-5D4FD9E5B6BA}"/>
    <cellStyle name="20% - Cor5 4 7" xfId="31218" xr:uid="{3F8E7F6C-350F-4011-9316-81BE94D59FC8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3" xfId="13389" xr:uid="{00000000-0005-0000-0000-000069010000}"/>
    <cellStyle name="20% - Cor5 40 2 3 2" xfId="30202" xr:uid="{0E131F98-1AAE-4FC8-96CA-FAD73BDF0AD7}"/>
    <cellStyle name="20% - Cor5 40 2 4" xfId="32794" xr:uid="{62C3ADD5-EA0B-4554-89B9-32FD7E9D9C74}"/>
    <cellStyle name="20% - Cor5 40 2 5" xfId="22862" xr:uid="{DAD30E3C-6C4B-4224-8C92-FA0B0D27D940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4" xfId="11497" xr:uid="{00000000-0005-0000-0000-000069010000}"/>
    <cellStyle name="20% - Cor5 40 4 2" xfId="29014" xr:uid="{F8F04526-35C8-40C8-932D-CBF482474F57}"/>
    <cellStyle name="20% - Cor5 40 5" xfId="31616" xr:uid="{389A9AF5-3A08-4FB1-AAB1-2AEF66FF4087}"/>
    <cellStyle name="20% - Cor5 40 6" xfId="20964" xr:uid="{67B3B4C6-8F58-4347-82C1-F94E05F7A266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3" xfId="13390" xr:uid="{00000000-0005-0000-0000-00006A010000}"/>
    <cellStyle name="20% - Cor5 41 2 3 2" xfId="30203" xr:uid="{4764BAFE-2A04-4655-BBE4-DFEC56FC8040}"/>
    <cellStyle name="20% - Cor5 41 2 4" xfId="32795" xr:uid="{DAD82A0C-BCEB-4FF3-8F5C-C08CB49FCDF2}"/>
    <cellStyle name="20% - Cor5 41 2 5" xfId="22863" xr:uid="{6DCE85E2-9ED8-4192-B56C-9EADAA96C3D7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4" xfId="11498" xr:uid="{00000000-0005-0000-0000-00006A010000}"/>
    <cellStyle name="20% - Cor5 41 4 2" xfId="29015" xr:uid="{E3CDD7F1-0DDA-41F2-94C8-284377E45154}"/>
    <cellStyle name="20% - Cor5 41 5" xfId="31617" xr:uid="{67F055C3-D1AF-4993-8AD6-ED7504324A8B}"/>
    <cellStyle name="20% - Cor5 41 6" xfId="20965" xr:uid="{B36C0491-655B-45CC-9FBD-EE7E985F73EB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3" xfId="13391" xr:uid="{00000000-0005-0000-0000-00006B010000}"/>
    <cellStyle name="20% - Cor5 42 2 3 2" xfId="30204" xr:uid="{4B63DEF5-FA89-47D9-BA5C-53BB669DF2CE}"/>
    <cellStyle name="20% - Cor5 42 2 4" xfId="32796" xr:uid="{FB180C99-D235-4B2C-94C5-ACCB50C59CCB}"/>
    <cellStyle name="20% - Cor5 42 2 5" xfId="22864" xr:uid="{402549BE-53F0-443E-8435-85C552E87572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4" xfId="11499" xr:uid="{00000000-0005-0000-0000-00006B010000}"/>
    <cellStyle name="20% - Cor5 42 4 2" xfId="29016" xr:uid="{EAB97308-479A-4F10-B0F2-2A52F25AD128}"/>
    <cellStyle name="20% - Cor5 42 5" xfId="31618" xr:uid="{6DAA1869-34F4-40F1-BAED-7C2DAB97BCC3}"/>
    <cellStyle name="20% - Cor5 42 6" xfId="20966" xr:uid="{5FCF7615-2F98-483D-9CD8-504D7B1A5886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3" xfId="13392" xr:uid="{00000000-0005-0000-0000-00006C010000}"/>
    <cellStyle name="20% - Cor5 43 2 3 2" xfId="30205" xr:uid="{65B420D1-A3B2-49AF-A28F-3955C915540B}"/>
    <cellStyle name="20% - Cor5 43 2 4" xfId="32797" xr:uid="{10119CB8-D5C4-477D-B3BA-4F46A53E3E32}"/>
    <cellStyle name="20% - Cor5 43 2 5" xfId="22865" xr:uid="{50C32A3E-C890-4D7E-8387-43C0B742318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4" xfId="11500" xr:uid="{00000000-0005-0000-0000-00006C010000}"/>
    <cellStyle name="20% - Cor5 43 4 2" xfId="29017" xr:uid="{0EFABF7A-B859-4698-9C73-B38753BCB06B}"/>
    <cellStyle name="20% - Cor5 43 5" xfId="31619" xr:uid="{8BA567FD-588F-48A0-8B47-CB876AC9188E}"/>
    <cellStyle name="20% - Cor5 43 6" xfId="20967" xr:uid="{CD77EC63-FFA4-4D52-AAAA-92A5529E4F06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3" xfId="13393" xr:uid="{00000000-0005-0000-0000-00006D010000}"/>
    <cellStyle name="20% - Cor5 44 2 3 2" xfId="30206" xr:uid="{9E60C9FE-496B-4467-89B3-9202980D5C4E}"/>
    <cellStyle name="20% - Cor5 44 2 4" xfId="32798" xr:uid="{06D030D0-F5A0-4872-BC9D-57DFB350586A}"/>
    <cellStyle name="20% - Cor5 44 2 5" xfId="22866" xr:uid="{8560FB87-7EE3-4005-8BBD-4B1C4A34091A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4" xfId="11501" xr:uid="{00000000-0005-0000-0000-00006D010000}"/>
    <cellStyle name="20% - Cor5 44 4 2" xfId="29018" xr:uid="{9D270716-24D3-4E1C-9A51-D5EEE86B08ED}"/>
    <cellStyle name="20% - Cor5 44 5" xfId="31620" xr:uid="{1937C1EF-FBC9-4C88-940D-A3BF13FCF79F}"/>
    <cellStyle name="20% - Cor5 44 6" xfId="20968" xr:uid="{FE27E27A-441F-4293-9EFE-496C214C956A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3" xfId="13394" xr:uid="{00000000-0005-0000-0000-00006E010000}"/>
    <cellStyle name="20% - Cor5 45 2 3 2" xfId="30207" xr:uid="{F16F24F0-A523-406B-AD9A-BCF074575EDE}"/>
    <cellStyle name="20% - Cor5 45 2 4" xfId="32799" xr:uid="{48F20362-4026-4042-AF92-9AF54665D9C3}"/>
    <cellStyle name="20% - Cor5 45 2 5" xfId="22867" xr:uid="{52CA948E-5243-4BC8-85E8-6530F0EC7206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4" xfId="11502" xr:uid="{00000000-0005-0000-0000-00006E010000}"/>
    <cellStyle name="20% - Cor5 45 4 2" xfId="29019" xr:uid="{2359A907-9824-4464-8E26-4A95A8D5D7CA}"/>
    <cellStyle name="20% - Cor5 45 5" xfId="31621" xr:uid="{B8553AE8-173F-4C32-921F-12B6FD028530}"/>
    <cellStyle name="20% - Cor5 45 6" xfId="20969" xr:uid="{70F04780-81AF-4A56-BC41-59EE806B6AC8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3" xfId="13395" xr:uid="{00000000-0005-0000-0000-00006F010000}"/>
    <cellStyle name="20% - Cor5 46 2 3 2" xfId="30208" xr:uid="{CB286B50-63E2-49F9-BBB3-F9F3BABFD094}"/>
    <cellStyle name="20% - Cor5 46 2 4" xfId="32800" xr:uid="{76FFA28F-2806-469F-8560-B83E3212F36A}"/>
    <cellStyle name="20% - Cor5 46 2 5" xfId="22868" xr:uid="{4BCBDBF5-C690-42F6-AD11-539B60B32085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4" xfId="11503" xr:uid="{00000000-0005-0000-0000-00006F010000}"/>
    <cellStyle name="20% - Cor5 46 4 2" xfId="29020" xr:uid="{1CECB658-D313-40F8-B4A7-E813610A04AF}"/>
    <cellStyle name="20% - Cor5 46 5" xfId="31622" xr:uid="{E97BE1B5-C560-48E5-90B7-DC5C45CFD944}"/>
    <cellStyle name="20% - Cor5 46 6" xfId="20970" xr:uid="{DAD76EDF-4DB1-48A8-946C-EA767307FF6C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3" xfId="13396" xr:uid="{00000000-0005-0000-0000-000070010000}"/>
    <cellStyle name="20% - Cor5 47 2 3 2" xfId="30209" xr:uid="{F7D0B890-EC6C-41FD-96BE-608CFDF3C548}"/>
    <cellStyle name="20% - Cor5 47 2 4" xfId="32801" xr:uid="{0880564A-3D77-4EAB-BEA6-32F64AA9075B}"/>
    <cellStyle name="20% - Cor5 47 2 5" xfId="22869" xr:uid="{F8E381B0-2CDC-48E2-83AA-EEB61526A058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4" xfId="11504" xr:uid="{00000000-0005-0000-0000-000070010000}"/>
    <cellStyle name="20% - Cor5 47 4 2" xfId="29021" xr:uid="{68D5B082-67E7-43D9-8EAC-07827D7B861B}"/>
    <cellStyle name="20% - Cor5 47 5" xfId="31623" xr:uid="{00350035-0EB5-42A4-ABDF-6BFCED866039}"/>
    <cellStyle name="20% - Cor5 47 6" xfId="20971" xr:uid="{36BB8AF8-1158-4137-AB5C-6CF4AAE15359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3" xfId="13397" xr:uid="{00000000-0005-0000-0000-000071010000}"/>
    <cellStyle name="20% - Cor5 48 2 3 2" xfId="30210" xr:uid="{C373D816-E235-409C-BF4E-F1567E04486A}"/>
    <cellStyle name="20% - Cor5 48 2 4" xfId="32802" xr:uid="{3721097D-CC50-4EDF-80AB-46F3B8189D8B}"/>
    <cellStyle name="20% - Cor5 48 2 5" xfId="22870" xr:uid="{0649BD36-3576-4650-BC2E-B45EBA9EC53F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4" xfId="11505" xr:uid="{00000000-0005-0000-0000-000071010000}"/>
    <cellStyle name="20% - Cor5 48 4 2" xfId="29022" xr:uid="{98575644-57E6-4777-B5E7-1883D1AB1943}"/>
    <cellStyle name="20% - Cor5 48 5" xfId="31624" xr:uid="{62044DC1-CEA0-4024-A0D5-16F2CBD2C8C0}"/>
    <cellStyle name="20% - Cor5 48 6" xfId="20972" xr:uid="{F10ABB37-6C23-4D14-9366-10CF8CEA4E04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3" xfId="13398" xr:uid="{00000000-0005-0000-0000-000072010000}"/>
    <cellStyle name="20% - Cor5 49 2 3 2" xfId="30211" xr:uid="{14810613-1555-410B-980B-1C5C7FD6524F}"/>
    <cellStyle name="20% - Cor5 49 2 4" xfId="32803" xr:uid="{04E1E185-7CDB-486E-A92D-83A3C78290A2}"/>
    <cellStyle name="20% - Cor5 49 2 5" xfId="22871" xr:uid="{97F759B1-661A-4422-A7C5-F64D3BAD05D6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4" xfId="11506" xr:uid="{00000000-0005-0000-0000-000072010000}"/>
    <cellStyle name="20% - Cor5 49 4 2" xfId="29023" xr:uid="{88990145-CE49-4E7A-B0A6-E6DF92CEBE01}"/>
    <cellStyle name="20% - Cor5 49 5" xfId="31625" xr:uid="{8F405295-87EC-4D27-BC62-0842088AD62B}"/>
    <cellStyle name="20% - Cor5 49 6" xfId="20973" xr:uid="{73D94CFC-0934-41E3-AB17-234835FF98C3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3" xfId="13400" xr:uid="{00000000-0005-0000-0000-000074010000}"/>
    <cellStyle name="20% - Cor5 5 2 2 3 2" xfId="30213" xr:uid="{E7452266-F5FE-4C86-ABD9-C582D0D7E29A}"/>
    <cellStyle name="20% - Cor5 5 2 2 4" xfId="32805" xr:uid="{711911D2-69B2-4888-8882-D5D9A2351928}"/>
    <cellStyle name="20% - Cor5 5 2 2 5" xfId="22873" xr:uid="{58A57613-1C3C-40F5-B4AC-7B396E41B2EE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4" xfId="11508" xr:uid="{00000000-0005-0000-0000-000074010000}"/>
    <cellStyle name="20% - Cor5 5 2 4 2" xfId="29025" xr:uid="{E31FAA6B-4737-4FFC-8782-4C6B7C038130}"/>
    <cellStyle name="20% - Cor5 5 2 5" xfId="31627" xr:uid="{1732293E-5A0C-49E8-AB21-4C8F4ED7079E}"/>
    <cellStyle name="20% - Cor5 5 2 6" xfId="20975" xr:uid="{023C6CFD-50E4-43D4-962C-81C203AA1BB5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3" xfId="13399" xr:uid="{00000000-0005-0000-0000-000073010000}"/>
    <cellStyle name="20% - Cor5 5 3 2 4" xfId="22872" xr:uid="{314B17F1-9D19-4EFA-AA53-3F34FBD00B84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4" xfId="11507" xr:uid="{00000000-0005-0000-0000-000073010000}"/>
    <cellStyle name="20% - Cor5 5 3 4 2" xfId="29024" xr:uid="{487C510D-0373-4856-B049-E68762CA8013}"/>
    <cellStyle name="20% - Cor5 5 3 5" xfId="31626" xr:uid="{714E037D-64BE-4F64-819C-37C7C682952A}"/>
    <cellStyle name="20% - Cor5 5 3 6" xfId="20974" xr:uid="{55F7EBBC-E7D1-40EC-899E-13E9C1A241E3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3" xfId="13005" xr:uid="{00000000-0005-0000-0000-000053020000}"/>
    <cellStyle name="20% - Cor5 5 4 3 2" xfId="30212" xr:uid="{F385D367-C6CB-4308-A70E-7B0B3C505E26}"/>
    <cellStyle name="20% - Cor5 5 4 4" xfId="32804" xr:uid="{AD0ACCBB-4ECF-4B3E-99C5-9996727FAB58}"/>
    <cellStyle name="20% - Cor5 5 4 5" xfId="22478" xr:uid="{880F0A60-3D96-4D26-B77E-088ED7FCB2EE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6" xfId="11112" xr:uid="{00000000-0005-0000-0000-000053020000}"/>
    <cellStyle name="20% - Cor5 5 6 2" xfId="28612" xr:uid="{82D8C3F3-B59A-4C7E-BAD1-40654B8DF12F}"/>
    <cellStyle name="20% - Cor5 5 7" xfId="31240" xr:uid="{249E54F0-712C-477D-B363-32725F3CC690}"/>
    <cellStyle name="20% - Cor5 5 8" xfId="20559" xr:uid="{AE638A63-2338-4761-BFD3-B088A6F412A5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3" xfId="13401" xr:uid="{00000000-0005-0000-0000-000075010000}"/>
    <cellStyle name="20% - Cor5 50 2 3 2" xfId="30214" xr:uid="{E540914C-EBA8-466F-87AF-A8B202BB5E49}"/>
    <cellStyle name="20% - Cor5 50 2 4" xfId="32806" xr:uid="{5988D96E-6F2D-4E92-B53E-D23EB5044C1C}"/>
    <cellStyle name="20% - Cor5 50 2 5" xfId="22874" xr:uid="{B55C5E06-8E97-4854-A040-334FE6EDA8D4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4" xfId="11509" xr:uid="{00000000-0005-0000-0000-000075010000}"/>
    <cellStyle name="20% - Cor5 50 4 2" xfId="29026" xr:uid="{CCDA6EE2-6590-4D63-8383-BF97644088B3}"/>
    <cellStyle name="20% - Cor5 50 5" xfId="31628" xr:uid="{BBD39E79-BD5C-468F-9C44-BB7D1BF1754C}"/>
    <cellStyle name="20% - Cor5 50 6" xfId="20976" xr:uid="{8D730615-FCBA-4F98-BBAA-78D8261090E1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3" xfId="13402" xr:uid="{00000000-0005-0000-0000-000076010000}"/>
    <cellStyle name="20% - Cor5 51 2 3 2" xfId="30215" xr:uid="{34061BBD-659A-4052-BA6F-4332F88D02F8}"/>
    <cellStyle name="20% - Cor5 51 2 4" xfId="32807" xr:uid="{C28FCA19-3BDF-438A-9AC5-3A73E8EA7DB5}"/>
    <cellStyle name="20% - Cor5 51 2 5" xfId="22875" xr:uid="{6F205D9C-B900-40DB-8D30-DD3071900FEF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4" xfId="11510" xr:uid="{00000000-0005-0000-0000-000076010000}"/>
    <cellStyle name="20% - Cor5 51 4 2" xfId="29027" xr:uid="{B056CEE0-2451-4652-9C86-3D3FF0808B81}"/>
    <cellStyle name="20% - Cor5 51 5" xfId="31629" xr:uid="{9AA247F2-B2B4-4775-A6D9-6D1B0AF2CC43}"/>
    <cellStyle name="20% - Cor5 51 6" xfId="20977" xr:uid="{504099BE-B354-4697-99FF-0B899E57DA38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3" xfId="13403" xr:uid="{00000000-0005-0000-0000-000077010000}"/>
    <cellStyle name="20% - Cor5 52 2 3 2" xfId="30216" xr:uid="{6FE9866C-B673-4716-8F43-0839DBE369E7}"/>
    <cellStyle name="20% - Cor5 52 2 4" xfId="32808" xr:uid="{FF8AB6BF-9108-44BB-997D-C7A9D77149F0}"/>
    <cellStyle name="20% - Cor5 52 2 5" xfId="22876" xr:uid="{60DAC50C-8597-4627-B37B-3312822236CA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4" xfId="11511" xr:uid="{00000000-0005-0000-0000-000077010000}"/>
    <cellStyle name="20% - Cor5 52 4 2" xfId="29028" xr:uid="{A530F8D1-CCF7-4815-91A2-C4E98C915197}"/>
    <cellStyle name="20% - Cor5 52 5" xfId="31630" xr:uid="{46AE7101-6F0E-4C6B-A86E-1574544464CC}"/>
    <cellStyle name="20% - Cor5 52 6" xfId="20978" xr:uid="{A92EE37D-100E-4E6E-BA7C-A80E3E47A1A7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3" xfId="13404" xr:uid="{00000000-0005-0000-0000-000078010000}"/>
    <cellStyle name="20% - Cor5 53 2 3 2" xfId="30217" xr:uid="{43494A8C-4266-4019-83D2-B0137AA6BDC5}"/>
    <cellStyle name="20% - Cor5 53 2 4" xfId="32809" xr:uid="{5068AF26-0F8C-44D5-8325-C1D367DA4C13}"/>
    <cellStyle name="20% - Cor5 53 2 5" xfId="22877" xr:uid="{EC35946F-B03C-4A50-8A58-C5D55CC812BD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4" xfId="11512" xr:uid="{00000000-0005-0000-0000-000078010000}"/>
    <cellStyle name="20% - Cor5 53 4 2" xfId="29029" xr:uid="{D39B04B6-660A-438F-91EF-E7C0C22E07D5}"/>
    <cellStyle name="20% - Cor5 53 5" xfId="31631" xr:uid="{7A456B4E-07B1-44C2-B96A-2BDFCF26971D}"/>
    <cellStyle name="20% - Cor5 53 6" xfId="20979" xr:uid="{9B5C4E41-E7A3-4CC9-A47A-BE9412CEC49A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3" xfId="13405" xr:uid="{00000000-0005-0000-0000-000079010000}"/>
    <cellStyle name="20% - Cor5 54 2 3 2" xfId="30218" xr:uid="{3855F846-5270-4221-8BF6-980DDD36CC56}"/>
    <cellStyle name="20% - Cor5 54 2 4" xfId="32810" xr:uid="{8FE1D17C-602C-4510-8560-6452F5326271}"/>
    <cellStyle name="20% - Cor5 54 2 5" xfId="22878" xr:uid="{5A1613F3-F0F5-4416-AE15-1B2B0E4C6669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4" xfId="11513" xr:uid="{00000000-0005-0000-0000-000079010000}"/>
    <cellStyle name="20% - Cor5 54 4 2" xfId="29030" xr:uid="{612458C1-8655-48CB-80A3-90918C34C1FB}"/>
    <cellStyle name="20% - Cor5 54 5" xfId="31632" xr:uid="{CA34404C-E8DC-4046-BB40-EB0D84D1AD21}"/>
    <cellStyle name="20% - Cor5 54 6" xfId="20980" xr:uid="{261C29C0-1686-4C16-BC9E-63EB14B33CF4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3" xfId="13406" xr:uid="{00000000-0005-0000-0000-00007A010000}"/>
    <cellStyle name="20% - Cor5 55 2 3 2" xfId="30219" xr:uid="{A9437A75-F710-4EC9-83C7-D0E5190C5C89}"/>
    <cellStyle name="20% - Cor5 55 2 4" xfId="32811" xr:uid="{880F4EFD-CC81-478E-89C5-0F88D4035F4B}"/>
    <cellStyle name="20% - Cor5 55 2 5" xfId="22879" xr:uid="{467BCDC4-785E-4BAC-B761-664B863208C7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4" xfId="11514" xr:uid="{00000000-0005-0000-0000-00007A010000}"/>
    <cellStyle name="20% - Cor5 55 4 2" xfId="29031" xr:uid="{43F6DA38-58B0-4F37-85A1-CECAD1AEAB71}"/>
    <cellStyle name="20% - Cor5 55 5" xfId="31633" xr:uid="{3D3EFD46-8701-4205-B49A-6042A5AE5857}"/>
    <cellStyle name="20% - Cor5 55 6" xfId="20981" xr:uid="{70CA1F72-0FAC-4DB4-A565-C4FC26FF2437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3" xfId="13407" xr:uid="{00000000-0005-0000-0000-00007B010000}"/>
    <cellStyle name="20% - Cor5 56 2 3 2" xfId="30220" xr:uid="{AE03414B-75A2-4E4A-8973-9358B9D84C1A}"/>
    <cellStyle name="20% - Cor5 56 2 4" xfId="32812" xr:uid="{34E8F61A-E565-4ECE-B084-67EBB717F9CC}"/>
    <cellStyle name="20% - Cor5 56 2 5" xfId="22880" xr:uid="{A70657A4-B529-4076-95C6-CAA9F8A0E4D3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4" xfId="11515" xr:uid="{00000000-0005-0000-0000-00007B010000}"/>
    <cellStyle name="20% - Cor5 56 4 2" xfId="29032" xr:uid="{250BBE1B-A22F-44DD-8F3B-7E247CC89549}"/>
    <cellStyle name="20% - Cor5 56 5" xfId="31634" xr:uid="{D73710CA-276F-41B1-9EDA-EB0E933C7997}"/>
    <cellStyle name="20% - Cor5 56 6" xfId="20982" xr:uid="{6E7B19EE-7DF5-4358-A689-75285E2FD10B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3" xfId="13408" xr:uid="{00000000-0005-0000-0000-00007C010000}"/>
    <cellStyle name="20% - Cor5 57 2 3 2" xfId="30221" xr:uid="{B3E043B8-0FF9-4A1A-9DAD-212B515AA3AD}"/>
    <cellStyle name="20% - Cor5 57 2 4" xfId="32813" xr:uid="{755B3EE8-A05E-4C77-AB95-F671F1CC4517}"/>
    <cellStyle name="20% - Cor5 57 2 5" xfId="22881" xr:uid="{AE4E1853-81F5-4309-8117-A0ED368C3115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4" xfId="11516" xr:uid="{00000000-0005-0000-0000-00007C010000}"/>
    <cellStyle name="20% - Cor5 57 4 2" xfId="29033" xr:uid="{2BAD3D6A-954E-4F31-9CBC-202BC39E3476}"/>
    <cellStyle name="20% - Cor5 57 5" xfId="31635" xr:uid="{14B3C61B-21DC-4AD7-9332-C89D1F649ED6}"/>
    <cellStyle name="20% - Cor5 57 6" xfId="20983" xr:uid="{BB43C89B-8804-4358-9F8D-57087EFBEB3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3" xfId="13409" xr:uid="{00000000-0005-0000-0000-00007D010000}"/>
    <cellStyle name="20% - Cor5 58 2 3 2" xfId="30222" xr:uid="{354324B2-AFAD-4277-8EE9-8385C9577996}"/>
    <cellStyle name="20% - Cor5 58 2 4" xfId="32814" xr:uid="{10B86B20-952C-46F6-BCE1-DF1E0E7D6FEF}"/>
    <cellStyle name="20% - Cor5 58 2 5" xfId="22882" xr:uid="{D55A1840-DAAB-4019-84C3-A73B4393A56F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4" xfId="11517" xr:uid="{00000000-0005-0000-0000-00007D010000}"/>
    <cellStyle name="20% - Cor5 58 4 2" xfId="29034" xr:uid="{4EE95360-3DD4-4385-B1AB-D8F9AAE34897}"/>
    <cellStyle name="20% - Cor5 58 5" xfId="31636" xr:uid="{A31AD2C2-2C17-4E08-8DDE-7F70DE7A0107}"/>
    <cellStyle name="20% - Cor5 58 6" xfId="20984" xr:uid="{654DFDEF-1750-4030-B2E6-17759B4C2A94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3" xfId="13410" xr:uid="{00000000-0005-0000-0000-00007E010000}"/>
    <cellStyle name="20% - Cor5 59 2 3 2" xfId="30223" xr:uid="{EFE6214D-6103-4CE8-A26D-A42C96C277DD}"/>
    <cellStyle name="20% - Cor5 59 2 4" xfId="32815" xr:uid="{9ED05D76-7BB7-4021-8F1A-CD067BF36DDD}"/>
    <cellStyle name="20% - Cor5 59 2 5" xfId="22883" xr:uid="{5C831D75-0FF4-4964-82B6-52DE1CCB141A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4" xfId="11518" xr:uid="{00000000-0005-0000-0000-00007E010000}"/>
    <cellStyle name="20% - Cor5 59 4 2" xfId="29035" xr:uid="{983BC49C-1B43-4023-A18B-7A16E4764BA9}"/>
    <cellStyle name="20% - Cor5 59 5" xfId="31637" xr:uid="{B1F47E4F-563C-4A93-BF1C-838F67D3FA8F}"/>
    <cellStyle name="20% - Cor5 59 6" xfId="20985" xr:uid="{11719ACC-EF5B-4082-81C9-2D2B57B66A0C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3" xfId="13412" xr:uid="{00000000-0005-0000-0000-000080010000}"/>
    <cellStyle name="20% - Cor5 6 2 2 3 2" xfId="30225" xr:uid="{1464996B-F848-4AE4-8F92-766E65D6C40F}"/>
    <cellStyle name="20% - Cor5 6 2 2 4" xfId="32817" xr:uid="{16298943-B386-46CF-8241-4C95E30BD205}"/>
    <cellStyle name="20% - Cor5 6 2 2 5" xfId="22885" xr:uid="{1F195B9F-56EE-4540-A543-E213949ED996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4" xfId="11520" xr:uid="{00000000-0005-0000-0000-000080010000}"/>
    <cellStyle name="20% - Cor5 6 2 4 2" xfId="29037" xr:uid="{24CD9F90-052E-48CC-A3C0-900757663775}"/>
    <cellStyle name="20% - Cor5 6 2 5" xfId="31639" xr:uid="{94179CD3-6F20-4A02-AB8B-EA77E7A3B5EF}"/>
    <cellStyle name="20% - Cor5 6 2 6" xfId="20987" xr:uid="{195E1066-2E68-4BC8-B03D-E0CE7093709E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3" xfId="13411" xr:uid="{00000000-0005-0000-0000-00007F010000}"/>
    <cellStyle name="20% - Cor5 6 3 3 2" xfId="30224" xr:uid="{4048F77C-8C63-4F65-9EE2-00416ABDCF9C}"/>
    <cellStyle name="20% - Cor5 6 3 4" xfId="32816" xr:uid="{EBF0A4FD-2E00-4529-8EDA-9143051EDB19}"/>
    <cellStyle name="20% - Cor5 6 3 5" xfId="22884" xr:uid="{60A8D7A6-536E-4261-9E49-93607188F847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5" xfId="11519" xr:uid="{00000000-0005-0000-0000-00007F010000}"/>
    <cellStyle name="20% - Cor5 6 5 2" xfId="29036" xr:uid="{AA59E0BA-FA51-4E3D-AC5A-B466943E5ED1}"/>
    <cellStyle name="20% - Cor5 6 6" xfId="31638" xr:uid="{342812BA-DA12-4400-B9EB-1FA16B4CD554}"/>
    <cellStyle name="20% - Cor5 6 7" xfId="20986" xr:uid="{362492ED-CF91-42C9-B718-DC10C4443926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3" xfId="13413" xr:uid="{00000000-0005-0000-0000-000081010000}"/>
    <cellStyle name="20% - Cor5 60 2 3 2" xfId="30226" xr:uid="{7FB4DB7A-27CF-4072-8B4B-6C5766D54C9F}"/>
    <cellStyle name="20% - Cor5 60 2 4" xfId="32818" xr:uid="{3C69ACE8-C15D-4C1D-99A2-A150E89680C6}"/>
    <cellStyle name="20% - Cor5 60 2 5" xfId="22886" xr:uid="{B4FBB1EE-5BE0-486F-A48F-CC392E4C0FC3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4" xfId="11521" xr:uid="{00000000-0005-0000-0000-000081010000}"/>
    <cellStyle name="20% - Cor5 60 4 2" xfId="29038" xr:uid="{CD73248F-16A5-4587-B3C6-915F95250222}"/>
    <cellStyle name="20% - Cor5 60 5" xfId="31640" xr:uid="{90B5A8EC-B1BB-4EFF-B2F2-C9B7427750A1}"/>
    <cellStyle name="20% - Cor5 60 6" xfId="20988" xr:uid="{FF72141D-C43D-41FF-AC60-76E57BEE6588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3" xfId="13414" xr:uid="{00000000-0005-0000-0000-000082010000}"/>
    <cellStyle name="20% - Cor5 61 2 3 2" xfId="30227" xr:uid="{7A69D54E-99FA-4328-8538-F849DDB041D0}"/>
    <cellStyle name="20% - Cor5 61 2 4" xfId="32819" xr:uid="{7DD17D61-C22F-42B1-8AD3-D3B9EA447AD0}"/>
    <cellStyle name="20% - Cor5 61 2 5" xfId="22887" xr:uid="{342798D9-2672-456F-9A3B-2ED380841AAF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4" xfId="11522" xr:uid="{00000000-0005-0000-0000-000082010000}"/>
    <cellStyle name="20% - Cor5 61 4 2" xfId="29039" xr:uid="{4D700500-A5B9-4DD6-85D8-C2E052773E9D}"/>
    <cellStyle name="20% - Cor5 61 5" xfId="31641" xr:uid="{014522FF-F0AA-4DAF-A8B8-B7D1DAF482A4}"/>
    <cellStyle name="20% - Cor5 61 6" xfId="20989" xr:uid="{7265C254-9A72-42CD-8634-96F8EA8A11A6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3" xfId="13415" xr:uid="{00000000-0005-0000-0000-000083010000}"/>
    <cellStyle name="20% - Cor5 62 2 3 2" xfId="30228" xr:uid="{9E76FD7A-F545-49AD-9E4E-A144CC9FAB6C}"/>
    <cellStyle name="20% - Cor5 62 2 4" xfId="32820" xr:uid="{49ACDCFE-87E9-4F89-9C10-724412221D6C}"/>
    <cellStyle name="20% - Cor5 62 2 5" xfId="22888" xr:uid="{E57575A9-9DFB-4A98-AB6D-F7ACEBB41F03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4" xfId="11523" xr:uid="{00000000-0005-0000-0000-000083010000}"/>
    <cellStyle name="20% - Cor5 62 4 2" xfId="29040" xr:uid="{CC40A2D5-528B-46CA-82A7-DC869B8F419C}"/>
    <cellStyle name="20% - Cor5 62 5" xfId="31642" xr:uid="{AAF86F5D-2F92-4035-B38A-1212C00ED19C}"/>
    <cellStyle name="20% - Cor5 62 6" xfId="20990" xr:uid="{5FEF3778-AC82-4BB2-8478-C9DD6C0AFBC8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3" xfId="13416" xr:uid="{00000000-0005-0000-0000-000084010000}"/>
    <cellStyle name="20% - Cor5 63 2 3 2" xfId="30229" xr:uid="{3393FD9A-86E5-4AFA-9AB7-A017E13D4314}"/>
    <cellStyle name="20% - Cor5 63 2 4" xfId="32821" xr:uid="{C197B1AF-62B3-43CF-89AC-6B3AAAD83995}"/>
    <cellStyle name="20% - Cor5 63 2 5" xfId="22889" xr:uid="{094F2C9D-DA30-489E-8C29-00531A271640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4" xfId="11524" xr:uid="{00000000-0005-0000-0000-000084010000}"/>
    <cellStyle name="20% - Cor5 63 4 2" xfId="29041" xr:uid="{41F738D1-DA27-4BF1-B08C-439EE9734CA9}"/>
    <cellStyle name="20% - Cor5 63 5" xfId="31643" xr:uid="{21084710-DC10-4274-8FF8-A69205BD0F50}"/>
    <cellStyle name="20% - Cor5 63 6" xfId="20991" xr:uid="{C10E1F73-E0FC-4E68-B328-AC2F9AECBC0C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3" xfId="13417" xr:uid="{00000000-0005-0000-0000-000085010000}"/>
    <cellStyle name="20% - Cor5 64 2 3 2" xfId="30230" xr:uid="{78C2F4CB-9548-4351-B962-C0B9C6FBD02C}"/>
    <cellStyle name="20% - Cor5 64 2 4" xfId="32822" xr:uid="{EC7E3096-AC53-4BF4-ABCE-3A9980A2937F}"/>
    <cellStyle name="20% - Cor5 64 2 5" xfId="22890" xr:uid="{0C97FA6F-9C47-4880-AB91-35C108DADD43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4" xfId="11525" xr:uid="{00000000-0005-0000-0000-000085010000}"/>
    <cellStyle name="20% - Cor5 64 4 2" xfId="29042" xr:uid="{ADFDC8D7-2A58-472E-8C3B-AD4A144174D9}"/>
    <cellStyle name="20% - Cor5 64 5" xfId="31644" xr:uid="{72873CB7-5F42-41DB-AD40-EBFE6F5A631D}"/>
    <cellStyle name="20% - Cor5 64 6" xfId="20992" xr:uid="{A2A82515-D1AD-4FE9-8FE5-EF9828660323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3" xfId="13418" xr:uid="{00000000-0005-0000-0000-000086010000}"/>
    <cellStyle name="20% - Cor5 65 2 3 2" xfId="30231" xr:uid="{7F8C434E-B94F-4CB4-B64B-0D5EA5C84AEF}"/>
    <cellStyle name="20% - Cor5 65 2 4" xfId="32823" xr:uid="{A7A0B384-8171-489A-89DF-2FF2F7882B56}"/>
    <cellStyle name="20% - Cor5 65 2 5" xfId="22891" xr:uid="{D2E19BE8-977A-497D-911A-F3013AAC3E6C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4" xfId="11526" xr:uid="{00000000-0005-0000-0000-000086010000}"/>
    <cellStyle name="20% - Cor5 65 4 2" xfId="29043" xr:uid="{431D7728-D9F7-4C8D-B17E-AFFFB27C312C}"/>
    <cellStyle name="20% - Cor5 65 5" xfId="31645" xr:uid="{E053CA11-3F7E-425C-90FB-1E6034C543B4}"/>
    <cellStyle name="20% - Cor5 65 6" xfId="20993" xr:uid="{FAAEB46D-36B4-4844-9AE6-AA12D61A1F8F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3" xfId="13419" xr:uid="{00000000-0005-0000-0000-000087010000}"/>
    <cellStyle name="20% - Cor5 66 2 3 2" xfId="30232" xr:uid="{45D13358-F98B-4029-859A-7BD0C6F95254}"/>
    <cellStyle name="20% - Cor5 66 2 4" xfId="32824" xr:uid="{39C14295-152A-4804-862E-39925CEC0AD0}"/>
    <cellStyle name="20% - Cor5 66 2 5" xfId="22892" xr:uid="{91F809FF-55FD-4879-8FB2-7F7C1DA2208D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4" xfId="11527" xr:uid="{00000000-0005-0000-0000-000087010000}"/>
    <cellStyle name="20% - Cor5 66 4 2" xfId="29044" xr:uid="{9A31C701-A639-43E8-B6C7-C711EF4B9303}"/>
    <cellStyle name="20% - Cor5 66 5" xfId="31646" xr:uid="{538D88AB-E835-4366-86E4-9AD8F4C17C0C}"/>
    <cellStyle name="20% - Cor5 66 6" xfId="20994" xr:uid="{5C373520-7AC5-41DE-90BC-D12BFD6B428A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3" xfId="13420" xr:uid="{00000000-0005-0000-0000-000088010000}"/>
    <cellStyle name="20% - Cor5 67 2 3 2" xfId="30233" xr:uid="{2C326AFA-7045-4B0E-B034-DF89284FA1EC}"/>
    <cellStyle name="20% - Cor5 67 2 4" xfId="32825" xr:uid="{DF77A09E-ACBD-444B-A8E0-79E811DF01DB}"/>
    <cellStyle name="20% - Cor5 67 2 5" xfId="22893" xr:uid="{87E8055E-81E9-48DF-A9E5-DFC4015D681B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4" xfId="11528" xr:uid="{00000000-0005-0000-0000-000088010000}"/>
    <cellStyle name="20% - Cor5 67 4 2" xfId="29045" xr:uid="{FB432A90-0C62-4882-80AD-4F8B6C48FF3A}"/>
    <cellStyle name="20% - Cor5 67 5" xfId="31647" xr:uid="{AA1ED296-749B-4988-9C05-62EECAA9E3B8}"/>
    <cellStyle name="20% - Cor5 67 6" xfId="20995" xr:uid="{103B1114-C169-4525-97EE-99363E0E6DDD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3" xfId="13421" xr:uid="{00000000-0005-0000-0000-000089010000}"/>
    <cellStyle name="20% - Cor5 68 2 3 2" xfId="30234" xr:uid="{385BA689-6861-42D2-A86A-AF6ECB0FAEEC}"/>
    <cellStyle name="20% - Cor5 68 2 4" xfId="32826" xr:uid="{C73E74DD-B600-4F33-BF3A-37EBC8004A73}"/>
    <cellStyle name="20% - Cor5 68 2 5" xfId="22894" xr:uid="{DC82E870-E963-4BDF-A64A-B05174E5282E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4" xfId="11529" xr:uid="{00000000-0005-0000-0000-000089010000}"/>
    <cellStyle name="20% - Cor5 68 4 2" xfId="29046" xr:uid="{3E58A3CD-05E5-4C44-907E-13196FBDC1D8}"/>
    <cellStyle name="20% - Cor5 68 5" xfId="31648" xr:uid="{BCB8ADAA-0B34-423B-9F0C-040E05E04915}"/>
    <cellStyle name="20% - Cor5 68 6" xfId="20996" xr:uid="{E28BB36C-D55A-4311-9BD3-194CA9C607FF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3" xfId="13422" xr:uid="{00000000-0005-0000-0000-00008A010000}"/>
    <cellStyle name="20% - Cor5 69 2 3 2" xfId="30235" xr:uid="{F158E85A-2AC2-4D78-A62F-43B9F7265F20}"/>
    <cellStyle name="20% - Cor5 69 2 4" xfId="32827" xr:uid="{CC064781-E89D-4D05-8FB9-3B3249B70B80}"/>
    <cellStyle name="20% - Cor5 69 2 5" xfId="22895" xr:uid="{644ADFF4-ECF4-4D51-8ABF-31428BD1D817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4" xfId="11530" xr:uid="{00000000-0005-0000-0000-00008A010000}"/>
    <cellStyle name="20% - Cor5 69 4 2" xfId="29047" xr:uid="{DEE1FDE7-D7E4-46F6-BEAA-602ADD6B65FB}"/>
    <cellStyle name="20% - Cor5 69 5" xfId="31649" xr:uid="{F21C8C6C-2BE9-469D-A2E5-907F3C7CD938}"/>
    <cellStyle name="20% - Cor5 69 6" xfId="20997" xr:uid="{BF78F658-B586-4A15-BE0E-AE9AEE6785F6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3" xfId="13424" xr:uid="{00000000-0005-0000-0000-00008C010000}"/>
    <cellStyle name="20% - Cor5 7 2 2 3 2" xfId="30237" xr:uid="{8D411C99-A13B-4D40-93A0-70830A5D5714}"/>
    <cellStyle name="20% - Cor5 7 2 2 4" xfId="32829" xr:uid="{14F3A61B-C9B1-4A26-918C-E8C03877F014}"/>
    <cellStyle name="20% - Cor5 7 2 2 5" xfId="22897" xr:uid="{9A417412-A0AA-4B75-A879-3EF30DDEA30D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4" xfId="11532" xr:uid="{00000000-0005-0000-0000-00008C010000}"/>
    <cellStyle name="20% - Cor5 7 2 4 2" xfId="29049" xr:uid="{F56E0984-1B78-4F15-8FBB-1D09F9909F5C}"/>
    <cellStyle name="20% - Cor5 7 2 5" xfId="31651" xr:uid="{5D2D6722-5D08-40F7-B4B9-39572A548733}"/>
    <cellStyle name="20% - Cor5 7 2 6" xfId="20999" xr:uid="{E24D6F21-97D4-4E5D-8A4A-DD9D27623BBF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3" xfId="13423" xr:uid="{00000000-0005-0000-0000-00008B010000}"/>
    <cellStyle name="20% - Cor5 7 3 3 2" xfId="30236" xr:uid="{6BCA187B-6315-4A3E-844B-A2B52BD1A565}"/>
    <cellStyle name="20% - Cor5 7 3 4" xfId="32828" xr:uid="{3C111B02-7C34-46FF-A8E0-912CF10B7336}"/>
    <cellStyle name="20% - Cor5 7 3 5" xfId="22896" xr:uid="{F2A2C484-342B-499F-B128-C469A53E3ECA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5" xfId="11531" xr:uid="{00000000-0005-0000-0000-00008B010000}"/>
    <cellStyle name="20% - Cor5 7 5 2" xfId="29048" xr:uid="{D8BB46DA-1443-4D62-9BED-221456E7D3EB}"/>
    <cellStyle name="20% - Cor5 7 6" xfId="31650" xr:uid="{0402F925-D3BA-4662-97D8-BD5D0B315DB8}"/>
    <cellStyle name="20% - Cor5 7 7" xfId="20998" xr:uid="{98F49B22-5F1E-4452-90CC-691169299103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3" xfId="13425" xr:uid="{00000000-0005-0000-0000-00008D010000}"/>
    <cellStyle name="20% - Cor5 70 2 3 2" xfId="30238" xr:uid="{134B8688-E842-48F3-8997-8D116F65EFD9}"/>
    <cellStyle name="20% - Cor5 70 2 4" xfId="32830" xr:uid="{C61AD177-070E-4600-A9B7-BF0B44121F29}"/>
    <cellStyle name="20% - Cor5 70 2 5" xfId="22898" xr:uid="{3ACB535E-F806-4162-A9E2-16F13D41A837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4" xfId="11533" xr:uid="{00000000-0005-0000-0000-00008D010000}"/>
    <cellStyle name="20% - Cor5 70 4 2" xfId="29050" xr:uid="{E5E3FBC4-790E-4D5C-8F9C-5508F7E24545}"/>
    <cellStyle name="20% - Cor5 70 5" xfId="31652" xr:uid="{EDFA8A1A-3350-4802-9B54-4D6E0AB22484}"/>
    <cellStyle name="20% - Cor5 70 6" xfId="21000" xr:uid="{8EDC8E54-81EF-4632-A81E-70231D0200CC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3" xfId="13426" xr:uid="{00000000-0005-0000-0000-00008E010000}"/>
    <cellStyle name="20% - Cor5 71 2 3 2" xfId="30239" xr:uid="{3000B23C-EA7B-4F61-BDDE-3C75F3DC4BA5}"/>
    <cellStyle name="20% - Cor5 71 2 4" xfId="32831" xr:uid="{A5AB1D4A-6DC4-426D-9BA0-FA6F2B5E4A49}"/>
    <cellStyle name="20% - Cor5 71 2 5" xfId="22899" xr:uid="{DEDA6683-8836-46CA-95D8-5A8957673366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4" xfId="11534" xr:uid="{00000000-0005-0000-0000-00008E010000}"/>
    <cellStyle name="20% - Cor5 71 4 2" xfId="29051" xr:uid="{A04D4DE4-934B-4D47-9199-BCDDC5F72692}"/>
    <cellStyle name="20% - Cor5 71 5" xfId="31653" xr:uid="{0ABE29DF-25AA-4A7C-B753-DAE70A504293}"/>
    <cellStyle name="20% - Cor5 71 6" xfId="21001" xr:uid="{80DE73A5-93D3-4431-B8A1-A37F38400448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3" xfId="13427" xr:uid="{00000000-0005-0000-0000-00008F010000}"/>
    <cellStyle name="20% - Cor5 72 2 3 2" xfId="30240" xr:uid="{DCDBE45A-36A3-4959-8454-3D513EA65BEA}"/>
    <cellStyle name="20% - Cor5 72 2 4" xfId="32832" xr:uid="{B681A720-54F7-4398-8058-33C00BFC9F9D}"/>
    <cellStyle name="20% - Cor5 72 2 5" xfId="22900" xr:uid="{975E5CC7-28B7-4003-A2B7-0CDC4C74A4E3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4" xfId="11535" xr:uid="{00000000-0005-0000-0000-00008F010000}"/>
    <cellStyle name="20% - Cor5 72 4 2" xfId="29052" xr:uid="{572663BE-DE81-4118-A116-E0FE8B1369B1}"/>
    <cellStyle name="20% - Cor5 72 5" xfId="31654" xr:uid="{446A9DC9-9014-4422-B439-DB137CF18D5B}"/>
    <cellStyle name="20% - Cor5 72 6" xfId="21002" xr:uid="{5E43BBB1-2F72-42FC-8FFF-7AC0A730A1A9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3" xfId="13428" xr:uid="{00000000-0005-0000-0000-000090010000}"/>
    <cellStyle name="20% - Cor5 73 2 3 2" xfId="30241" xr:uid="{4ACA019B-6E5B-4263-9AB4-7060E18E5787}"/>
    <cellStyle name="20% - Cor5 73 2 4" xfId="32833" xr:uid="{24E18247-7C82-49BB-8EC4-56C65FCE01FE}"/>
    <cellStyle name="20% - Cor5 73 2 5" xfId="22901" xr:uid="{DB8DE2CD-74C1-4AF2-AC01-7E98EB878FE1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4" xfId="11536" xr:uid="{00000000-0005-0000-0000-000090010000}"/>
    <cellStyle name="20% - Cor5 73 4 2" xfId="29053" xr:uid="{EF45124B-4F5F-4584-93E6-5F89B26C911A}"/>
    <cellStyle name="20% - Cor5 73 5" xfId="31655" xr:uid="{06D4B072-ECCC-464E-989D-08F005CB8235}"/>
    <cellStyle name="20% - Cor5 73 6" xfId="21003" xr:uid="{2B29C688-F560-448B-9DEA-2D4CE23DE9A3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3" xfId="13026" xr:uid="{00000000-0005-0000-0000-0000AB030000}"/>
    <cellStyle name="20% - Cor5 74 2 4" xfId="22499" xr:uid="{118AD630-7EA6-4854-B3B5-8F98711E90DC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4" xfId="11132" xr:uid="{00000000-0005-0000-0000-0000AB030000}"/>
    <cellStyle name="20% - Cor5 74 4 2" xfId="28657" xr:uid="{447857EA-FD7A-4873-9194-2786E9C137E4}"/>
    <cellStyle name="20% - Cor5 74 5" xfId="31259" xr:uid="{A80571A5-03F3-403C-A412-3984E853771C}"/>
    <cellStyle name="20% - Cor5 74 6" xfId="20604" xr:uid="{AD58C4DC-320B-40F5-9B8E-85CEDA33920D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3" xfId="12960" xr:uid="{00000000-0005-0000-0000-0000BF100000}"/>
    <cellStyle name="20% - Cor5 75 3 2" xfId="29813" xr:uid="{D76D4FB1-690C-454E-B34F-426D35D37139}"/>
    <cellStyle name="20% - Cor5 75 4" xfId="32413" xr:uid="{F433BC46-2804-4917-B084-5B1235E2A8EB}"/>
    <cellStyle name="20% - Cor5 75 5" xfId="22433" xr:uid="{BC8C54E6-0F42-43A2-9E7C-C8902A8F0648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3" xfId="32437" xr:uid="{98A5716B-3727-4E60-8598-CC1E43429B79}"/>
    <cellStyle name="20% - Cor5 76 4" xfId="24083" xr:uid="{3EE40D1A-569D-41C5-9C1D-507B6734CFC9}"/>
    <cellStyle name="20% - Cor5 77" xfId="10820" xr:uid="{00000000-0005-0000-0000-0000772D0000}"/>
    <cellStyle name="20% - Cor5 77 2" xfId="28552" xr:uid="{B606539C-8123-47E8-AE15-C06B092C3679}"/>
    <cellStyle name="20% - Cor5 78" xfId="33609" xr:uid="{73CE7222-3BAE-49A2-8179-ED02A18A9822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3" xfId="13430" xr:uid="{00000000-0005-0000-0000-000092010000}"/>
    <cellStyle name="20% - Cor5 8 2 2 3 2" xfId="30243" xr:uid="{D0B7EF53-7062-4E0C-B821-F0E69A885F26}"/>
    <cellStyle name="20% - Cor5 8 2 2 4" xfId="32835" xr:uid="{3CFD5266-BD7E-4BFC-B143-663A519A5AFB}"/>
    <cellStyle name="20% - Cor5 8 2 2 5" xfId="22903" xr:uid="{49E2C9B7-26C3-4F78-801B-8585D23B36A4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4" xfId="11538" xr:uid="{00000000-0005-0000-0000-000092010000}"/>
    <cellStyle name="20% - Cor5 8 2 4 2" xfId="29055" xr:uid="{134055FB-DCD7-4474-9F83-90A95DF06FED}"/>
    <cellStyle name="20% - Cor5 8 2 5" xfId="31657" xr:uid="{270B7585-DA43-4091-ADD1-514D009C8383}"/>
    <cellStyle name="20% - Cor5 8 2 6" xfId="21005" xr:uid="{F47E772B-6A44-4B71-87F1-F883A230DFC1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3" xfId="13429" xr:uid="{00000000-0005-0000-0000-000091010000}"/>
    <cellStyle name="20% - Cor5 8 3 3 2" xfId="30242" xr:uid="{ACF93EF9-7BEF-4555-9D79-034E16411196}"/>
    <cellStyle name="20% - Cor5 8 3 4" xfId="32834" xr:uid="{AD21C81F-1B6A-4593-BEF1-0CDE9E947CDD}"/>
    <cellStyle name="20% - Cor5 8 3 5" xfId="22902" xr:uid="{04C546E9-6A1F-4064-9696-31E9888D2F51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5" xfId="11537" xr:uid="{00000000-0005-0000-0000-000091010000}"/>
    <cellStyle name="20% - Cor5 8 5 2" xfId="29054" xr:uid="{5579F782-30AF-4C03-982A-2A65C1497A6D}"/>
    <cellStyle name="20% - Cor5 8 6" xfId="31656" xr:uid="{292A8AA8-9A91-4118-B4FD-9A1E6828453E}"/>
    <cellStyle name="20% - Cor5 8 7" xfId="21004" xr:uid="{C1993AED-0419-4C78-A2B1-C20D68902FF9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3" xfId="13432" xr:uid="{00000000-0005-0000-0000-000094010000}"/>
    <cellStyle name="20% - Cor5 9 2 2 3 2" xfId="30245" xr:uid="{F0F29D43-C1CE-4680-B789-B79350F54000}"/>
    <cellStyle name="20% - Cor5 9 2 2 4" xfId="32837" xr:uid="{354CEBB4-C9B6-4143-B2E8-CC24A8042B6D}"/>
    <cellStyle name="20% - Cor5 9 2 2 5" xfId="22905" xr:uid="{D0382137-49D9-4D91-8A6F-2A0EE0289CA3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4" xfId="11540" xr:uid="{00000000-0005-0000-0000-000094010000}"/>
    <cellStyle name="20% - Cor5 9 2 4 2" xfId="29057" xr:uid="{8768BCB6-86BB-494E-A9F4-6D72167EA7D6}"/>
    <cellStyle name="20% - Cor5 9 2 5" xfId="31659" xr:uid="{3FA5C183-6845-4B6A-A423-19347571978D}"/>
    <cellStyle name="20% - Cor5 9 2 6" xfId="21007" xr:uid="{976385AC-A2E3-47D1-9F5F-3199C32E572C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3" xfId="13431" xr:uid="{00000000-0005-0000-0000-000093010000}"/>
    <cellStyle name="20% - Cor5 9 3 3 2" xfId="30244" xr:uid="{D88409D3-D218-43CE-BF2B-E8C88ECCBAF6}"/>
    <cellStyle name="20% - Cor5 9 3 4" xfId="32836" xr:uid="{EAAF2CE2-7420-445C-937E-D80B9E13BEE3}"/>
    <cellStyle name="20% - Cor5 9 3 5" xfId="22904" xr:uid="{297659F5-4B28-426A-81F7-E48B9194C1B4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5" xfId="11539" xr:uid="{00000000-0005-0000-0000-000093010000}"/>
    <cellStyle name="20% - Cor5 9 5 2" xfId="29056" xr:uid="{05BD8988-9F89-401C-A112-D9240F78D2CE}"/>
    <cellStyle name="20% - Cor5 9 6" xfId="31658" xr:uid="{A2D72A82-C552-4ACF-BDDD-EC127877C305}"/>
    <cellStyle name="20% - Cor5 9 7" xfId="21006" xr:uid="{FE027C38-566D-4DC8-8DBC-DE2D94F24E74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3" xfId="13433" xr:uid="{00000000-0005-0000-0000-000096010000}"/>
    <cellStyle name="20% - Cor6 10 2 3 2" xfId="30246" xr:uid="{992DB9AC-CA4E-42B0-BE1A-3CAEBD8D7EED}"/>
    <cellStyle name="20% - Cor6 10 2 4" xfId="32838" xr:uid="{45AE2300-1B8A-411A-880D-1BC63321C261}"/>
    <cellStyle name="20% - Cor6 10 2 5" xfId="22906" xr:uid="{D878B534-7305-4F4F-B7EB-E3ABD57F0DBF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4" xfId="11541" xr:uid="{00000000-0005-0000-0000-000096010000}"/>
    <cellStyle name="20% - Cor6 10 4 2" xfId="29058" xr:uid="{3DDFCCC7-282C-47F5-B21A-5F30805CCB55}"/>
    <cellStyle name="20% - Cor6 10 5" xfId="31660" xr:uid="{99AFF1C3-4C52-4F94-BCA4-C37AB7C61FA6}"/>
    <cellStyle name="20% - Cor6 10 6" xfId="21008" xr:uid="{BB518DEC-74F8-4720-8331-C61BB28E552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3" xfId="13434" xr:uid="{00000000-0005-0000-0000-000097010000}"/>
    <cellStyle name="20% - Cor6 11 2 3 2" xfId="30247" xr:uid="{373C9407-34E7-435A-B7D4-7B5B60C6D8B0}"/>
    <cellStyle name="20% - Cor6 11 2 4" xfId="32839" xr:uid="{52C9BE6F-A700-4A36-9B25-522668B82D6E}"/>
    <cellStyle name="20% - Cor6 11 2 5" xfId="22907" xr:uid="{7BF8932F-5A11-4E0F-AE9B-0E39C05F5D80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4" xfId="11542" xr:uid="{00000000-0005-0000-0000-000097010000}"/>
    <cellStyle name="20% - Cor6 11 4 2" xfId="29059" xr:uid="{C639AE5A-7593-4FEC-899C-11FA9E68D20B}"/>
    <cellStyle name="20% - Cor6 11 5" xfId="31661" xr:uid="{BC7971A4-5B18-4411-8ADE-7CB2022BF200}"/>
    <cellStyle name="20% - Cor6 11 6" xfId="21009" xr:uid="{5FE7B922-1EC4-46E4-BB7E-4974FA734ECF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3" xfId="13435" xr:uid="{00000000-0005-0000-0000-000098010000}"/>
    <cellStyle name="20% - Cor6 12 2 3 2" xfId="30248" xr:uid="{5DDE8131-C356-47F7-9067-B65C037A510E}"/>
    <cellStyle name="20% - Cor6 12 2 4" xfId="32840" xr:uid="{BA8E38CA-F8C6-4178-95B0-68BDC75378BA}"/>
    <cellStyle name="20% - Cor6 12 2 5" xfId="22908" xr:uid="{54F3D07F-8E93-4D51-A87B-03C2C79F12EB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4" xfId="11543" xr:uid="{00000000-0005-0000-0000-000098010000}"/>
    <cellStyle name="20% - Cor6 12 4 2" xfId="29060" xr:uid="{770F518C-4150-4680-B836-1AA59C6CC6A5}"/>
    <cellStyle name="20% - Cor6 12 5" xfId="31662" xr:uid="{43E62550-CA1C-461B-8EC1-091502FF4220}"/>
    <cellStyle name="20% - Cor6 12 6" xfId="21010" xr:uid="{9A9BCDB8-5FF5-4D52-8FA9-2B7DFFC2B930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3" xfId="13436" xr:uid="{00000000-0005-0000-0000-000099010000}"/>
    <cellStyle name="20% - Cor6 13 2 3 2" xfId="30249" xr:uid="{E29BEC2B-92D8-4484-9158-66B09488D806}"/>
    <cellStyle name="20% - Cor6 13 2 4" xfId="32841" xr:uid="{787C72B4-375C-4101-BD36-A399327DDD93}"/>
    <cellStyle name="20% - Cor6 13 2 5" xfId="22909" xr:uid="{9A7F368E-7B52-419E-82A8-1E3A1858B82A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4" xfId="11544" xr:uid="{00000000-0005-0000-0000-000099010000}"/>
    <cellStyle name="20% - Cor6 13 4 2" xfId="29061" xr:uid="{6E91FD58-0A12-4701-B400-31D346E6422E}"/>
    <cellStyle name="20% - Cor6 13 5" xfId="31663" xr:uid="{FD493B7A-5A7F-4CCF-A8CD-1BE9F1431C86}"/>
    <cellStyle name="20% - Cor6 13 6" xfId="21011" xr:uid="{E592CE52-DE70-4EB9-A69A-660F644A574C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3" xfId="13437" xr:uid="{00000000-0005-0000-0000-00009A010000}"/>
    <cellStyle name="20% - Cor6 14 2 3 2" xfId="30250" xr:uid="{87D6EA9C-F19B-4D29-BB28-B4F703D897AE}"/>
    <cellStyle name="20% - Cor6 14 2 4" xfId="32842" xr:uid="{36D71256-B4B2-4701-ACCA-DC2D12A93594}"/>
    <cellStyle name="20% - Cor6 14 2 5" xfId="22910" xr:uid="{6EA1B1CC-ABDA-4065-A89A-4A8D3F95CB91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4" xfId="11545" xr:uid="{00000000-0005-0000-0000-00009A010000}"/>
    <cellStyle name="20% - Cor6 14 4 2" xfId="29062" xr:uid="{407E6A72-DE29-4B03-970F-EE6A11314F86}"/>
    <cellStyle name="20% - Cor6 14 5" xfId="31664" xr:uid="{B7F9A83B-CF37-401D-959D-0EF9D7FF6FD3}"/>
    <cellStyle name="20% - Cor6 14 6" xfId="21012" xr:uid="{FDEAF14E-08AA-4D21-909A-4557D9508AF7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3" xfId="13438" xr:uid="{00000000-0005-0000-0000-00009B010000}"/>
    <cellStyle name="20% - Cor6 15 2 3 2" xfId="30251" xr:uid="{7B81DFF1-F204-4682-A72D-5F4462BEBFC8}"/>
    <cellStyle name="20% - Cor6 15 2 4" xfId="32843" xr:uid="{85E8F765-BDC7-4A7F-B3AB-77DB220ADDFF}"/>
    <cellStyle name="20% - Cor6 15 2 5" xfId="22911" xr:uid="{9C7D9B8A-C04B-4F82-8D5B-40BB04975DE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4" xfId="11546" xr:uid="{00000000-0005-0000-0000-00009B010000}"/>
    <cellStyle name="20% - Cor6 15 4 2" xfId="29063" xr:uid="{768697FF-6C10-42F7-ABAF-5998C5BA8C30}"/>
    <cellStyle name="20% - Cor6 15 5" xfId="31665" xr:uid="{6F948AF5-0D65-42B1-8288-6AFD68130653}"/>
    <cellStyle name="20% - Cor6 15 6" xfId="21013" xr:uid="{B6FC0C92-CAD4-4D93-9A80-4B62F2A5EE70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3" xfId="13439" xr:uid="{00000000-0005-0000-0000-00009C010000}"/>
    <cellStyle name="20% - Cor6 16 2 3 2" xfId="30252" xr:uid="{5A8EDDD7-7184-49F9-B538-6A1581849CA3}"/>
    <cellStyle name="20% - Cor6 16 2 4" xfId="32844" xr:uid="{F0405414-D1F6-4DA7-8F7F-820378392333}"/>
    <cellStyle name="20% - Cor6 16 2 5" xfId="22912" xr:uid="{33995C6B-C809-4AC5-B8F1-9674C362A686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4" xfId="11547" xr:uid="{00000000-0005-0000-0000-00009C010000}"/>
    <cellStyle name="20% - Cor6 16 4 2" xfId="29064" xr:uid="{7FB21B0B-D48B-42A2-8919-A5B5672DB45B}"/>
    <cellStyle name="20% - Cor6 16 5" xfId="31666" xr:uid="{F6210BE9-F6A6-4D24-8C0E-3091EDD896B3}"/>
    <cellStyle name="20% - Cor6 16 6" xfId="21014" xr:uid="{60FE1191-A877-4A74-81DB-A86E59A51AA9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3" xfId="13440" xr:uid="{00000000-0005-0000-0000-00009D010000}"/>
    <cellStyle name="20% - Cor6 17 2 3 2" xfId="30253" xr:uid="{67CCE2B3-A6D6-4A17-954D-660BDCEC9300}"/>
    <cellStyle name="20% - Cor6 17 2 4" xfId="32845" xr:uid="{0557ACAC-B95D-4C0D-921D-BFDB11780E1C}"/>
    <cellStyle name="20% - Cor6 17 2 5" xfId="22913" xr:uid="{AA2D7436-2037-4B0C-A880-983F30F39C80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4" xfId="11548" xr:uid="{00000000-0005-0000-0000-00009D010000}"/>
    <cellStyle name="20% - Cor6 17 4 2" xfId="29065" xr:uid="{4CD82360-6348-45AF-8FF8-718D86BA532B}"/>
    <cellStyle name="20% - Cor6 17 5" xfId="31667" xr:uid="{E081FD58-CE99-4186-8998-5B02EC21FA8C}"/>
    <cellStyle name="20% - Cor6 17 6" xfId="21015" xr:uid="{BB413574-AB70-4209-B852-267C43F9F9B7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3" xfId="13441" xr:uid="{00000000-0005-0000-0000-00009E010000}"/>
    <cellStyle name="20% - Cor6 18 2 3 2" xfId="30254" xr:uid="{FFC49E31-D9BD-4059-8303-86AFB77F4132}"/>
    <cellStyle name="20% - Cor6 18 2 4" xfId="32846" xr:uid="{417F45C5-0E78-435F-B499-F1F59A0AAC50}"/>
    <cellStyle name="20% - Cor6 18 2 5" xfId="22914" xr:uid="{0B76B09F-3C0A-4DFC-A321-DC623E2325AB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4" xfId="11549" xr:uid="{00000000-0005-0000-0000-00009E010000}"/>
    <cellStyle name="20% - Cor6 18 4 2" xfId="29066" xr:uid="{3A0CC433-8798-470E-9014-082F51C53605}"/>
    <cellStyle name="20% - Cor6 18 5" xfId="31668" xr:uid="{E532A714-ECCA-4270-A3D2-D896B6D8F7AB}"/>
    <cellStyle name="20% - Cor6 18 6" xfId="21016" xr:uid="{5946C458-F0F2-4BFF-9CC5-097FF2488AC9}"/>
    <cellStyle name="20% - Cor6 19" xfId="2519" xr:uid="{00000000-0005-0000-0000-00009F010000}"/>
    <cellStyle name="20% - Cor6 2" xfId="140" xr:uid="{00000000-0005-0000-0000-000048000000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3" xfId="13443" xr:uid="{00000000-0005-0000-0000-0000A1010000}"/>
    <cellStyle name="20% - Cor6 2 2 2 2 4" xfId="22916" xr:uid="{5AFD0239-1F05-408A-AC88-67A5D44746FD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4" xfId="11552" xr:uid="{00000000-0005-0000-0000-0000A1010000}"/>
    <cellStyle name="20% - Cor6 2 2 2 4 2" xfId="29068" xr:uid="{0946405E-5CA7-4562-9EAB-EE5533A1403B}"/>
    <cellStyle name="20% - Cor6 2 2 2 5" xfId="31670" xr:uid="{DB4D8109-4B0A-45A7-8833-9C22D7821D22}"/>
    <cellStyle name="20% - Cor6 2 2 2 6" xfId="21018" xr:uid="{45ECB4E5-6545-4B5E-A3F1-D179EE9ABD21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3" xfId="10982" xr:uid="{00000000-0005-0000-0000-000022000000}"/>
    <cellStyle name="20% - Cor6 2 2 3 3 2" xfId="30256" xr:uid="{441B4030-2F35-4A58-89D6-45205E1E2718}"/>
    <cellStyle name="20% - Cor6 2 2 3 4" xfId="32848" xr:uid="{552D4494-C8C0-490B-9A3A-35E89D15D411}"/>
    <cellStyle name="20% - Cor6 2 2 3 5" xfId="20392" xr:uid="{13C47E1B-8E58-478F-8B68-08862947116C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3" xfId="12896" xr:uid="{00000000-0005-0000-0000-000022000000}"/>
    <cellStyle name="20% - Cor6 2 2 4 4" xfId="22368" xr:uid="{2EDA3C9D-5839-418F-ACCA-5C88240FCF0B}"/>
    <cellStyle name="20% - Cor6 2 2 5" xfId="28449" xr:uid="{F6431A7A-B163-4055-B3D8-C16108177713}"/>
    <cellStyle name="20% - Cor6 2 2 6" xfId="31142" xr:uid="{F649D3DD-D80B-487D-93AF-5D80DA13CE70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3" xfId="13442" xr:uid="{00000000-0005-0000-0000-0000A0010000}"/>
    <cellStyle name="20% - Cor6 2 3 2 4" xfId="22915" xr:uid="{892914E9-140D-4CE8-A818-E9AE1D9A0131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4" xfId="11551" xr:uid="{00000000-0005-0000-0000-0000A0010000}"/>
    <cellStyle name="20% - Cor6 2 3 4 2" xfId="29067" xr:uid="{87B7B02B-4022-4161-892C-C188FDF9FE9E}"/>
    <cellStyle name="20% - Cor6 2 3 5" xfId="31669" xr:uid="{CB4106E0-4D53-42F3-82BA-242FD512907B}"/>
    <cellStyle name="20% - Cor6 2 3 6" xfId="21017" xr:uid="{90FEB27E-0BD5-4323-8E0A-EA5025E14C4E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3" xfId="10900" xr:uid="{00000000-0005-0000-0000-000021000000}"/>
    <cellStyle name="20% - Cor6 2 4 3 2" xfId="30255" xr:uid="{38CF2030-5E76-49AC-A855-31120F4D8067}"/>
    <cellStyle name="20% - Cor6 2 4 4" xfId="32847" xr:uid="{7291E9C3-92A3-4A8F-9367-AC7BE47CF56D}"/>
    <cellStyle name="20% - Cor6 2 4 5" xfId="20314" xr:uid="{04544266-4A71-43D4-91B4-9D9ED84B49A8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3" xfId="12817" xr:uid="{00000000-0005-0000-0000-000021000000}"/>
    <cellStyle name="20% - Cor6 2 5 4" xfId="22289" xr:uid="{626FD494-5D29-497F-B657-463E7DC5F6BB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7" xfId="10214" xr:uid="{00000000-0005-0000-0000-000048000000}"/>
    <cellStyle name="20% - Cor6 2 7 2" xfId="28371" xr:uid="{DE2D8C95-3554-4156-A02C-F478C8B582A3}"/>
    <cellStyle name="20% - Cor6 2 8" xfId="31064" xr:uid="{E707AE3E-5331-4A34-985B-897156AFFE00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3" xfId="13444" xr:uid="{00000000-0005-0000-0000-0000A2010000}"/>
    <cellStyle name="20% - Cor6 20 2 3 2" xfId="30257" xr:uid="{7E425672-223F-48E9-9175-AA86FDB4945A}"/>
    <cellStyle name="20% - Cor6 20 2 4" xfId="32849" xr:uid="{41258F60-08D9-4916-B791-421B733124D4}"/>
    <cellStyle name="20% - Cor6 20 2 5" xfId="22917" xr:uid="{6EBDE84D-53C8-49F3-A2C0-1F9A55621C3A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4" xfId="11553" xr:uid="{00000000-0005-0000-0000-0000A2010000}"/>
    <cellStyle name="20% - Cor6 20 4 2" xfId="29069" xr:uid="{A4C7829F-E845-4087-B618-DA3C4C1C5E63}"/>
    <cellStyle name="20% - Cor6 20 5" xfId="31671" xr:uid="{4CF7DA98-3594-4780-B488-95F870632454}"/>
    <cellStyle name="20% - Cor6 20 6" xfId="21019" xr:uid="{0E83DF45-EC95-4109-AB93-0454B2A23063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3" xfId="13445" xr:uid="{00000000-0005-0000-0000-0000A3010000}"/>
    <cellStyle name="20% - Cor6 21 2 3 2" xfId="30258" xr:uid="{C4FCBFE0-D09A-4BC3-B1DC-F8B998FF7A03}"/>
    <cellStyle name="20% - Cor6 21 2 4" xfId="32850" xr:uid="{B95CC231-E266-4A74-A2A1-BD21BEFF9D4A}"/>
    <cellStyle name="20% - Cor6 21 2 5" xfId="22918" xr:uid="{28F83A83-6F25-4FE1-BA42-418652087BD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4" xfId="11554" xr:uid="{00000000-0005-0000-0000-0000A3010000}"/>
    <cellStyle name="20% - Cor6 21 4 2" xfId="29070" xr:uid="{9A5C79B8-F941-442F-BB1B-2FB68AB0DD64}"/>
    <cellStyle name="20% - Cor6 21 5" xfId="31672" xr:uid="{E164BBA6-56AB-4623-A599-3680FC5512AE}"/>
    <cellStyle name="20% - Cor6 21 6" xfId="21020" xr:uid="{1FBD8CC4-41BD-4CF4-8D72-DB25AA3F60A5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3" xfId="13446" xr:uid="{00000000-0005-0000-0000-0000A4010000}"/>
    <cellStyle name="20% - Cor6 22 2 3 2" xfId="30259" xr:uid="{56BA3BAE-B77A-4FFF-80F3-E2B6AA9065A5}"/>
    <cellStyle name="20% - Cor6 22 2 4" xfId="32851" xr:uid="{D48E4244-C810-47C0-947C-0B9016A6B9BD}"/>
    <cellStyle name="20% - Cor6 22 2 5" xfId="22919" xr:uid="{7816C887-D432-4BFD-B854-76B11873A3AF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4" xfId="11555" xr:uid="{00000000-0005-0000-0000-0000A4010000}"/>
    <cellStyle name="20% - Cor6 22 4 2" xfId="29071" xr:uid="{F1BF8175-5433-4851-ADAA-D10C7C5AC9F4}"/>
    <cellStyle name="20% - Cor6 22 5" xfId="31673" xr:uid="{16F63C75-3C19-4CBA-B7AF-756C2A15923F}"/>
    <cellStyle name="20% - Cor6 22 6" xfId="21021" xr:uid="{3FBCAED7-7081-4FD0-8F38-5200F545772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3" xfId="13447" xr:uid="{00000000-0005-0000-0000-0000A5010000}"/>
    <cellStyle name="20% - Cor6 23 2 3 2" xfId="30260" xr:uid="{AAE4921F-85FE-47A9-B9FD-5ABC309E465B}"/>
    <cellStyle name="20% - Cor6 23 2 4" xfId="32852" xr:uid="{0CFA260A-99AB-4F80-8278-9FACF0C1559E}"/>
    <cellStyle name="20% - Cor6 23 2 5" xfId="22920" xr:uid="{FE616287-ABB5-4D83-A8ED-84C812B3DED5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4" xfId="11556" xr:uid="{00000000-0005-0000-0000-0000A5010000}"/>
    <cellStyle name="20% - Cor6 23 4 2" xfId="29072" xr:uid="{2A9B2689-B861-41A2-A3C4-4BD139274C84}"/>
    <cellStyle name="20% - Cor6 23 5" xfId="31674" xr:uid="{4B66E4F5-ECB0-42E7-BB40-90898BBDF744}"/>
    <cellStyle name="20% - Cor6 23 6" xfId="21022" xr:uid="{EF271303-E530-4FC3-861F-8F7A29B26933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3" xfId="13448" xr:uid="{00000000-0005-0000-0000-0000A6010000}"/>
    <cellStyle name="20% - Cor6 24 2 3 2" xfId="30261" xr:uid="{0B0308AB-9F65-481C-8DF3-AA087DA8A66C}"/>
    <cellStyle name="20% - Cor6 24 2 4" xfId="32853" xr:uid="{E4210C7B-5E7D-4337-AFC9-2637A978654F}"/>
    <cellStyle name="20% - Cor6 24 2 5" xfId="22921" xr:uid="{CBCB694C-A260-4FBA-9260-E48F80318F2C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4" xfId="11557" xr:uid="{00000000-0005-0000-0000-0000A6010000}"/>
    <cellStyle name="20% - Cor6 24 4 2" xfId="29073" xr:uid="{02D01F55-6C28-4FBD-8E2C-3393949AC263}"/>
    <cellStyle name="20% - Cor6 24 5" xfId="31675" xr:uid="{CB347540-0EA4-4336-9498-E98233AF589C}"/>
    <cellStyle name="20% - Cor6 24 6" xfId="21023" xr:uid="{49213A7B-B5D3-4827-B935-D9337E219CAC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3" xfId="13449" xr:uid="{00000000-0005-0000-0000-0000A7010000}"/>
    <cellStyle name="20% - Cor6 25 2 3 2" xfId="30262" xr:uid="{012CB1FD-42A1-45AF-A5C8-527860E5AC98}"/>
    <cellStyle name="20% - Cor6 25 2 4" xfId="32854" xr:uid="{686AB5DF-5525-4B61-9DB3-24ECC0CCA796}"/>
    <cellStyle name="20% - Cor6 25 2 5" xfId="22922" xr:uid="{B07972A9-EF6E-475D-A238-865157D2379E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4" xfId="11558" xr:uid="{00000000-0005-0000-0000-0000A7010000}"/>
    <cellStyle name="20% - Cor6 25 4 2" xfId="29074" xr:uid="{9D508988-7B38-4433-B66C-6525E8E66465}"/>
    <cellStyle name="20% - Cor6 25 5" xfId="31676" xr:uid="{63FA51E4-5216-42CC-B6BA-21B37FBF5950}"/>
    <cellStyle name="20% - Cor6 25 6" xfId="21024" xr:uid="{960994BD-CDA0-4D5B-BEC9-3D2A84CF3DBA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3" xfId="13450" xr:uid="{00000000-0005-0000-0000-0000A8010000}"/>
    <cellStyle name="20% - Cor6 26 2 3 2" xfId="30263" xr:uid="{AF03C898-F623-4712-BBC4-EF4BE944BDC5}"/>
    <cellStyle name="20% - Cor6 26 2 4" xfId="32855" xr:uid="{8CDE68DC-CC20-4156-AE04-ADD4A1C7F278}"/>
    <cellStyle name="20% - Cor6 26 2 5" xfId="22923" xr:uid="{DD3735A1-F856-4CF4-96FE-DD3F8FD56CF6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4" xfId="11559" xr:uid="{00000000-0005-0000-0000-0000A8010000}"/>
    <cellStyle name="20% - Cor6 26 4 2" xfId="29075" xr:uid="{5532AED9-3396-41AF-A16A-0D4C9ED479EF}"/>
    <cellStyle name="20% - Cor6 26 5" xfId="31677" xr:uid="{29C61893-E126-413C-9222-2191FA58D59F}"/>
    <cellStyle name="20% - Cor6 26 6" xfId="21025" xr:uid="{02EE2C84-0D0A-4844-AAA1-92C6714496DA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3" xfId="13451" xr:uid="{00000000-0005-0000-0000-0000A9010000}"/>
    <cellStyle name="20% - Cor6 27 2 3 2" xfId="30264" xr:uid="{DB3F01F5-C733-41DC-869A-AC69326FF644}"/>
    <cellStyle name="20% - Cor6 27 2 4" xfId="32856" xr:uid="{2DF34229-93D6-430E-A8BB-CF0A5EB00649}"/>
    <cellStyle name="20% - Cor6 27 2 5" xfId="22924" xr:uid="{598B746C-F07A-47CC-BBF0-6CC40D8F3E30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4" xfId="11560" xr:uid="{00000000-0005-0000-0000-0000A9010000}"/>
    <cellStyle name="20% - Cor6 27 4 2" xfId="29076" xr:uid="{8B3A2B63-E76D-4113-B1F0-F5FF8A1561A0}"/>
    <cellStyle name="20% - Cor6 27 5" xfId="31678" xr:uid="{2A56BFD6-DCDF-4662-85CA-A9E10C315D96}"/>
    <cellStyle name="20% - Cor6 27 6" xfId="21026" xr:uid="{B2CEE46A-47B4-47DA-8D8C-84BBB5E741FB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3" xfId="13452" xr:uid="{00000000-0005-0000-0000-0000AA010000}"/>
    <cellStyle name="20% - Cor6 28 2 3 2" xfId="30265" xr:uid="{E8B076BF-7B63-4D34-A10C-F0C9B97FFCCA}"/>
    <cellStyle name="20% - Cor6 28 2 4" xfId="32857" xr:uid="{54F2EE17-B456-4270-9DEF-CB71305D5F79}"/>
    <cellStyle name="20% - Cor6 28 2 5" xfId="22925" xr:uid="{10E493F4-83C8-4088-90E1-DAC62CD5BEE1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4" xfId="11561" xr:uid="{00000000-0005-0000-0000-0000AA010000}"/>
    <cellStyle name="20% - Cor6 28 4 2" xfId="29077" xr:uid="{ED98022E-74C7-4EEE-9D48-D76FD791B591}"/>
    <cellStyle name="20% - Cor6 28 5" xfId="31679" xr:uid="{24D7ED9C-762C-4573-A522-B6D3BF1C8504}"/>
    <cellStyle name="20% - Cor6 28 6" xfId="21027" xr:uid="{7F9A31A7-C5D2-4E83-A074-4B6128ABDEED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3" xfId="13453" xr:uid="{00000000-0005-0000-0000-0000AB010000}"/>
    <cellStyle name="20% - Cor6 29 2 3 2" xfId="30266" xr:uid="{B2F51448-26DF-4BC4-8A0C-8D97421B0FF5}"/>
    <cellStyle name="20% - Cor6 29 2 4" xfId="32858" xr:uid="{9807719D-B4A8-4231-AFEF-D8045F0ADAE4}"/>
    <cellStyle name="20% - Cor6 29 2 5" xfId="22926" xr:uid="{A4A83B63-7A0A-4A2A-94C6-54D3AD0378AB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4" xfId="11562" xr:uid="{00000000-0005-0000-0000-0000AB010000}"/>
    <cellStyle name="20% - Cor6 29 4 2" xfId="29078" xr:uid="{0AD50C95-D5AE-43DF-9C35-FA600CF0EA03}"/>
    <cellStyle name="20% - Cor6 29 5" xfId="31680" xr:uid="{7CE0DF82-B5A5-4991-8C45-9AA90F8B0DD0}"/>
    <cellStyle name="20% - Cor6 29 6" xfId="21028" xr:uid="{1CBC8B0E-9E49-4646-96A0-59738D1FC2CF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3" xfId="13455" xr:uid="{00000000-0005-0000-0000-0000AD010000}"/>
    <cellStyle name="20% - Cor6 3 2 2 3 2" xfId="30268" xr:uid="{F57190E2-20F4-4607-BB22-58A41E2AA65F}"/>
    <cellStyle name="20% - Cor6 3 2 2 4" xfId="32860" xr:uid="{EA06E721-B7C1-4068-B709-9FA78A0E61BF}"/>
    <cellStyle name="20% - Cor6 3 2 2 5" xfId="22928" xr:uid="{569A24E4-8F4F-4161-85EC-CC707A8551EF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4" xfId="11564" xr:uid="{00000000-0005-0000-0000-0000AD010000}"/>
    <cellStyle name="20% - Cor6 3 2 4 2" xfId="29080" xr:uid="{16AE26AD-67CE-499A-963B-FC624124CF11}"/>
    <cellStyle name="20% - Cor6 3 2 5" xfId="31682" xr:uid="{1480EC05-B1C7-4A9C-97B4-5FABE308EC0C}"/>
    <cellStyle name="20% - Cor6 3 2 6" xfId="21030" xr:uid="{53D844FA-9604-4BFF-8477-75B418EF3AF6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3" xfId="13454" xr:uid="{00000000-0005-0000-0000-0000AC010000}"/>
    <cellStyle name="20% - Cor6 3 3 2 4" xfId="22927" xr:uid="{FAB7D0D2-4409-43C4-8E30-1E6FB5CB5B7C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4" xfId="11563" xr:uid="{00000000-0005-0000-0000-0000AC010000}"/>
    <cellStyle name="20% - Cor6 3 3 4 2" xfId="29079" xr:uid="{1F190B82-E4A2-45F9-AAF8-68674DF3F8B1}"/>
    <cellStyle name="20% - Cor6 3 3 5" xfId="31681" xr:uid="{BA2A3FE2-5C03-4974-B2B9-CD449CCDFAF2}"/>
    <cellStyle name="20% - Cor6 3 3 6" xfId="21029" xr:uid="{3983F4D4-302A-4858-BE64-D93FF505B25C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3" xfId="10954" xr:uid="{00000000-0005-0000-0000-000023000000}"/>
    <cellStyle name="20% - Cor6 3 4 3 2" xfId="30267" xr:uid="{5F575012-8985-43BC-B989-6EC29BF54F74}"/>
    <cellStyle name="20% - Cor6 3 4 4" xfId="32859" xr:uid="{1062BA5C-02D7-494E-9BF5-B3AD5ABE6F76}"/>
    <cellStyle name="20% - Cor6 3 4 5" xfId="20364" xr:uid="{D007965D-E04F-4F0E-9407-2A6C5B97DD6C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3" xfId="12868" xr:uid="{00000000-0005-0000-0000-000023000000}"/>
    <cellStyle name="20% - Cor6 3 5 4" xfId="22340" xr:uid="{0607378B-5512-426F-9CD4-F54E11E038CB}"/>
    <cellStyle name="20% - Cor6 3 6" xfId="28421" xr:uid="{B847F6FC-8D85-46F8-A6AF-A45301EE25B0}"/>
    <cellStyle name="20% - Cor6 3 7" xfId="31114" xr:uid="{3485ADD9-D1CC-41DA-8321-96FAFE240B3E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3" xfId="13456" xr:uid="{00000000-0005-0000-0000-0000AE010000}"/>
    <cellStyle name="20% - Cor6 30 2 3 2" xfId="30269" xr:uid="{5614C6F8-9E3C-4B0D-BE7E-DABFED116D4A}"/>
    <cellStyle name="20% - Cor6 30 2 4" xfId="32861" xr:uid="{1983769E-F6F5-4931-B03F-8DACB4014D6E}"/>
    <cellStyle name="20% - Cor6 30 2 5" xfId="22929" xr:uid="{15E66F38-F196-4AFA-96C1-2E0A3575E641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4" xfId="11565" xr:uid="{00000000-0005-0000-0000-0000AE010000}"/>
    <cellStyle name="20% - Cor6 30 4 2" xfId="29081" xr:uid="{CCBC253C-2C7B-4048-A70E-7CAE88FD0F28}"/>
    <cellStyle name="20% - Cor6 30 5" xfId="31683" xr:uid="{760DBE03-91BE-4EFD-8DA1-AFA6F6880640}"/>
    <cellStyle name="20% - Cor6 30 6" xfId="21031" xr:uid="{C189F7BA-02C1-4FA6-90F3-1294C15D6C14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3" xfId="13457" xr:uid="{00000000-0005-0000-0000-0000AF010000}"/>
    <cellStyle name="20% - Cor6 31 2 3 2" xfId="30270" xr:uid="{907C0F37-905A-4C8D-9154-1AA2EADAE503}"/>
    <cellStyle name="20% - Cor6 31 2 4" xfId="32862" xr:uid="{3932E115-E274-410D-A99A-E2A51B421BCF}"/>
    <cellStyle name="20% - Cor6 31 2 5" xfId="22930" xr:uid="{D7BD01F9-59F3-46AC-BF3C-CD13E0362971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4" xfId="11566" xr:uid="{00000000-0005-0000-0000-0000AF010000}"/>
    <cellStyle name="20% - Cor6 31 4 2" xfId="29082" xr:uid="{87F07FF4-CBF4-4F47-8879-5F7A42D7D8FE}"/>
    <cellStyle name="20% - Cor6 31 5" xfId="31684" xr:uid="{F14E28E8-39CF-429A-80AE-FECA80B86120}"/>
    <cellStyle name="20% - Cor6 31 6" xfId="21032" xr:uid="{615217A9-A635-4D8D-9DFD-873EB2969231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3" xfId="13458" xr:uid="{00000000-0005-0000-0000-0000B0010000}"/>
    <cellStyle name="20% - Cor6 32 2 3 2" xfId="30271" xr:uid="{72ECEFE2-81D4-4989-9C50-DE28E6E5A2C3}"/>
    <cellStyle name="20% - Cor6 32 2 4" xfId="32863" xr:uid="{94D93DE9-99FA-407B-A0D1-EB1D1FA8ED6E}"/>
    <cellStyle name="20% - Cor6 32 2 5" xfId="22931" xr:uid="{BBB9AD99-412C-4C82-BDBF-EADA47E195CC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4" xfId="11567" xr:uid="{00000000-0005-0000-0000-0000B0010000}"/>
    <cellStyle name="20% - Cor6 32 4 2" xfId="29083" xr:uid="{287BB0BB-8766-437C-8ECA-04FE91A5E2F3}"/>
    <cellStyle name="20% - Cor6 32 5" xfId="31685" xr:uid="{57BF21CC-F0F1-4E88-8EEF-6C7DBF8A81A6}"/>
    <cellStyle name="20% - Cor6 32 6" xfId="21033" xr:uid="{AE113B39-CF63-479B-B78D-B5B6BEE4E81E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3" xfId="13459" xr:uid="{00000000-0005-0000-0000-0000B1010000}"/>
    <cellStyle name="20% - Cor6 33 2 3 2" xfId="30272" xr:uid="{E2B21FDD-DD7E-44D2-9236-0A56C47F4D00}"/>
    <cellStyle name="20% - Cor6 33 2 4" xfId="32864" xr:uid="{A5266168-88B2-4471-BBDC-2D4CC080AC42}"/>
    <cellStyle name="20% - Cor6 33 2 5" xfId="22932" xr:uid="{AF03C90A-D0B1-4456-B2E0-7D6BD4640391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4" xfId="11568" xr:uid="{00000000-0005-0000-0000-0000B1010000}"/>
    <cellStyle name="20% - Cor6 33 4 2" xfId="29084" xr:uid="{7188E687-123D-4213-9D8D-833611C34E2E}"/>
    <cellStyle name="20% - Cor6 33 5" xfId="31686" xr:uid="{8E2E8E49-C5D2-4814-9897-6DE53D861D6E}"/>
    <cellStyle name="20% - Cor6 33 6" xfId="21034" xr:uid="{2DB88373-61BC-4976-A161-5E07E8D3268B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3" xfId="13460" xr:uid="{00000000-0005-0000-0000-0000B2010000}"/>
    <cellStyle name="20% - Cor6 34 2 3 2" xfId="30273" xr:uid="{E38118E1-25BB-416E-A514-11C6E93CF808}"/>
    <cellStyle name="20% - Cor6 34 2 4" xfId="32865" xr:uid="{737AE93A-A3C1-4FA5-8683-66E392B3CDE8}"/>
    <cellStyle name="20% - Cor6 34 2 5" xfId="22933" xr:uid="{96ECB257-31FD-4955-9233-AA65DBD4AEC8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4" xfId="11569" xr:uid="{00000000-0005-0000-0000-0000B2010000}"/>
    <cellStyle name="20% - Cor6 34 4 2" xfId="29085" xr:uid="{326D769C-663B-4429-AC49-DE69B342EDC6}"/>
    <cellStyle name="20% - Cor6 34 5" xfId="31687" xr:uid="{B9CBB9A3-CF1A-411A-A4A5-126F2405F31D}"/>
    <cellStyle name="20% - Cor6 34 6" xfId="21035" xr:uid="{5A24E720-0CBC-4E2F-9C77-268FB043A21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3" xfId="13461" xr:uid="{00000000-0005-0000-0000-0000B3010000}"/>
    <cellStyle name="20% - Cor6 35 2 3 2" xfId="30274" xr:uid="{2546A4FD-FB3A-454E-9F01-2F96FBFB929B}"/>
    <cellStyle name="20% - Cor6 35 2 4" xfId="32866" xr:uid="{920B402C-D0B0-49F6-9D96-C53AFFCC0596}"/>
    <cellStyle name="20% - Cor6 35 2 5" xfId="22934" xr:uid="{A5C4B232-30C3-4E8E-BECE-5C282CBFFCE9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4" xfId="11570" xr:uid="{00000000-0005-0000-0000-0000B3010000}"/>
    <cellStyle name="20% - Cor6 35 4 2" xfId="29086" xr:uid="{7606CBDE-E31A-48F7-978F-D8A8920E5FF4}"/>
    <cellStyle name="20% - Cor6 35 5" xfId="31688" xr:uid="{946BD675-EEE2-4387-A220-FA6194BFFA03}"/>
    <cellStyle name="20% - Cor6 35 6" xfId="21036" xr:uid="{0F1651A7-A71A-4F61-BD9C-5C6E00D1C875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3" xfId="13462" xr:uid="{00000000-0005-0000-0000-0000B4010000}"/>
    <cellStyle name="20% - Cor6 36 2 3 2" xfId="30275" xr:uid="{CE761FF4-19F3-48C2-BCC5-82960A82699F}"/>
    <cellStyle name="20% - Cor6 36 2 4" xfId="32867" xr:uid="{935B5E7D-E78A-4D96-B36C-845A094104B9}"/>
    <cellStyle name="20% - Cor6 36 2 5" xfId="22935" xr:uid="{1804E3F2-A990-43B3-BA55-697ED0A97082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4" xfId="11571" xr:uid="{00000000-0005-0000-0000-0000B4010000}"/>
    <cellStyle name="20% - Cor6 36 4 2" xfId="29087" xr:uid="{3C5F84EA-4AA1-498E-AB3E-9298F594AE5D}"/>
    <cellStyle name="20% - Cor6 36 5" xfId="31689" xr:uid="{4F8E6445-4D80-487C-8F62-0361481286BB}"/>
    <cellStyle name="20% - Cor6 36 6" xfId="21037" xr:uid="{DD23C6A6-4310-4D39-A041-E9FD14C0BB96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3" xfId="13463" xr:uid="{00000000-0005-0000-0000-0000B5010000}"/>
    <cellStyle name="20% - Cor6 37 2 3 2" xfId="30276" xr:uid="{CD532988-5730-4440-BF43-80B0C6C8EBB4}"/>
    <cellStyle name="20% - Cor6 37 2 4" xfId="32868" xr:uid="{404807F2-4A04-4346-96CC-9C22320DD82F}"/>
    <cellStyle name="20% - Cor6 37 2 5" xfId="22936" xr:uid="{F1C7D10E-B42C-4D15-B8D9-6359744EED87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4" xfId="11572" xr:uid="{00000000-0005-0000-0000-0000B5010000}"/>
    <cellStyle name="20% - Cor6 37 4 2" xfId="29088" xr:uid="{8DF443F8-6E8C-4D49-9926-9E62EBDE3CEA}"/>
    <cellStyle name="20% - Cor6 37 5" xfId="31690" xr:uid="{B4CAA4E5-FB4E-4AC8-846D-8F6E340C3D22}"/>
    <cellStyle name="20% - Cor6 37 6" xfId="21038" xr:uid="{559BDD2E-5ED8-4F66-ACBF-BA788D9C539F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3" xfId="13464" xr:uid="{00000000-0005-0000-0000-0000B6010000}"/>
    <cellStyle name="20% - Cor6 38 2 3 2" xfId="30277" xr:uid="{FE4CDE78-BAB0-46BE-BB9C-B6AB4FCE7409}"/>
    <cellStyle name="20% - Cor6 38 2 4" xfId="32869" xr:uid="{23772639-D988-4FAF-A09A-358F418D2C8B}"/>
    <cellStyle name="20% - Cor6 38 2 5" xfId="22937" xr:uid="{8AAD92E1-FDDC-499B-8A72-71D6CF757C14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4" xfId="11573" xr:uid="{00000000-0005-0000-0000-0000B6010000}"/>
    <cellStyle name="20% - Cor6 38 4 2" xfId="29089" xr:uid="{03B8BBD7-903C-4120-80DA-2B4AF9EF7A63}"/>
    <cellStyle name="20% - Cor6 38 5" xfId="31691" xr:uid="{7D84741A-031B-4E29-AF0D-CCD6464C4C3F}"/>
    <cellStyle name="20% - Cor6 38 6" xfId="21039" xr:uid="{CA2C7A0B-2B31-4C9E-9E1B-AA19479D2989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3" xfId="13465" xr:uid="{00000000-0005-0000-0000-0000B7010000}"/>
    <cellStyle name="20% - Cor6 39 2 3 2" xfId="30278" xr:uid="{05844FC8-B40B-4CD3-A576-0A00EA4470A3}"/>
    <cellStyle name="20% - Cor6 39 2 4" xfId="32870" xr:uid="{525A9E59-A373-4FF8-ACE1-5849589E1446}"/>
    <cellStyle name="20% - Cor6 39 2 5" xfId="22938" xr:uid="{91DE0D78-60DF-4E0E-B3F3-1F3B8C2CCDF4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4" xfId="11574" xr:uid="{00000000-0005-0000-0000-0000B7010000}"/>
    <cellStyle name="20% - Cor6 39 4 2" xfId="29090" xr:uid="{97D90808-3EEA-4772-9988-3254335A2DE0}"/>
    <cellStyle name="20% - Cor6 39 5" xfId="31692" xr:uid="{0E03DA52-F14D-48B0-8FDA-6F6DD96F1607}"/>
    <cellStyle name="20% - Cor6 39 6" xfId="21040" xr:uid="{23D757AB-2646-4AF3-BE02-D1C1E3654440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3" xfId="13467" xr:uid="{00000000-0005-0000-0000-0000B9010000}"/>
    <cellStyle name="20% - Cor6 4 2 2 3 2" xfId="30280" xr:uid="{28533FB6-B877-4CBA-AC8F-151ED1CDCF42}"/>
    <cellStyle name="20% - Cor6 4 2 2 4" xfId="32872" xr:uid="{904C7EA8-E3A2-4C88-994A-61F8557D8149}"/>
    <cellStyle name="20% - Cor6 4 2 2 5" xfId="22940" xr:uid="{6770E91E-4255-4988-A352-111B65BE4BCD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4" xfId="11576" xr:uid="{00000000-0005-0000-0000-0000B9010000}"/>
    <cellStyle name="20% - Cor6 4 2 4 2" xfId="29092" xr:uid="{DBDF8507-0F1D-4A38-A6E4-6A45333F111D}"/>
    <cellStyle name="20% - Cor6 4 2 5" xfId="31694" xr:uid="{259647FD-B0FA-4500-9482-E58FB192693C}"/>
    <cellStyle name="20% - Cor6 4 2 6" xfId="21042" xr:uid="{FE2177AA-AA32-40BB-9308-E2FDA5F16273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3" xfId="13466" xr:uid="{00000000-0005-0000-0000-0000B8010000}"/>
    <cellStyle name="20% - Cor6 4 3 2 4" xfId="22939" xr:uid="{AA497242-8761-433E-B02E-AFAA4E80635A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4" xfId="11575" xr:uid="{00000000-0005-0000-0000-0000B8010000}"/>
    <cellStyle name="20% - Cor6 4 3 4 2" xfId="29091" xr:uid="{2B542342-20BB-4336-902E-284EB7A5CA9E}"/>
    <cellStyle name="20% - Cor6 4 3 5" xfId="31693" xr:uid="{DE8A3316-A26C-40B2-92FC-0386F3831B2A}"/>
    <cellStyle name="20% - Cor6 4 3 6" xfId="21041" xr:uid="{29645C20-3306-4E78-81C6-0EC9DED0D08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3" xfId="11091" xr:uid="{00000000-0005-0000-0000-00002A020000}"/>
    <cellStyle name="20% - Cor6 4 4 3 2" xfId="30279" xr:uid="{118B8DD4-78DB-4006-B086-D9524BFD7402}"/>
    <cellStyle name="20% - Cor6 4 4 4" xfId="32871" xr:uid="{FA41AEA6-D233-459D-9D44-298F774ADE1F}"/>
    <cellStyle name="20% - Cor6 4 4 5" xfId="20539" xr:uid="{D3581B19-48DA-4450-A09D-A1F03DE156FA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3" xfId="12984" xr:uid="{00000000-0005-0000-0000-00002A020000}"/>
    <cellStyle name="20% - Cor6 4 5 4" xfId="22458" xr:uid="{408035E7-605D-483B-9C9A-611CF1E4764A}"/>
    <cellStyle name="20% - Cor6 4 6" xfId="28593" xr:uid="{0D2F057B-8D2D-42F8-8769-93BE4D9E76B3}"/>
    <cellStyle name="20% - Cor6 4 7" xfId="31220" xr:uid="{971E0A4B-C3EA-4F9B-8C22-494D69AC73A0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3" xfId="13468" xr:uid="{00000000-0005-0000-0000-0000BA010000}"/>
    <cellStyle name="20% - Cor6 40 2 3 2" xfId="30281" xr:uid="{B123DE27-F343-445D-8849-60F72BC60E38}"/>
    <cellStyle name="20% - Cor6 40 2 4" xfId="32873" xr:uid="{E80EF239-2ABE-43CF-8B38-F4FFE5E18E9B}"/>
    <cellStyle name="20% - Cor6 40 2 5" xfId="22941" xr:uid="{BD38FC92-0F70-47FA-98AE-D08787A11844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4" xfId="11577" xr:uid="{00000000-0005-0000-0000-0000BA010000}"/>
    <cellStyle name="20% - Cor6 40 4 2" xfId="29093" xr:uid="{0B51DA1B-63D7-40AA-8E2F-F2D875A638FD}"/>
    <cellStyle name="20% - Cor6 40 5" xfId="31695" xr:uid="{DDBBF199-5D98-451C-B8D2-2388CC7F9C75}"/>
    <cellStyle name="20% - Cor6 40 6" xfId="21043" xr:uid="{6FB62601-C15B-44CC-B30D-E41CAD627513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3" xfId="13469" xr:uid="{00000000-0005-0000-0000-0000BB010000}"/>
    <cellStyle name="20% - Cor6 41 2 3 2" xfId="30282" xr:uid="{0A277265-A1BD-486F-AB82-B77D784384A5}"/>
    <cellStyle name="20% - Cor6 41 2 4" xfId="32874" xr:uid="{ED705B88-46EA-4663-961C-7A631A8B489F}"/>
    <cellStyle name="20% - Cor6 41 2 5" xfId="22942" xr:uid="{40489ED4-C22E-4385-8C1F-FC7E600676B0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4" xfId="11578" xr:uid="{00000000-0005-0000-0000-0000BB010000}"/>
    <cellStyle name="20% - Cor6 41 4 2" xfId="29094" xr:uid="{211D5C00-D0B3-4A45-B85E-458D6E76A6F4}"/>
    <cellStyle name="20% - Cor6 41 5" xfId="31696" xr:uid="{EEF7119F-C189-40CE-91D0-92F213193570}"/>
    <cellStyle name="20% - Cor6 41 6" xfId="21044" xr:uid="{1D61246E-3470-4FBA-9926-90C706FCD49E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3" xfId="13470" xr:uid="{00000000-0005-0000-0000-0000BC010000}"/>
    <cellStyle name="20% - Cor6 42 2 3 2" xfId="30283" xr:uid="{A1FDF891-413B-4569-A558-99B63E18EAEE}"/>
    <cellStyle name="20% - Cor6 42 2 4" xfId="32875" xr:uid="{6FDC4F4A-8FC3-4169-BEE3-DE102DC64C3D}"/>
    <cellStyle name="20% - Cor6 42 2 5" xfId="22943" xr:uid="{9E3C3B67-3630-4ECF-8670-7A4118BDCA47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4" xfId="11579" xr:uid="{00000000-0005-0000-0000-0000BC010000}"/>
    <cellStyle name="20% - Cor6 42 4 2" xfId="29095" xr:uid="{04A5367D-F20C-4C62-9281-82471C097E51}"/>
    <cellStyle name="20% - Cor6 42 5" xfId="31697" xr:uid="{13D8D8AB-1626-4FD7-9628-0351D1B7FF9E}"/>
    <cellStyle name="20% - Cor6 42 6" xfId="21045" xr:uid="{EE830529-7FD3-46BA-BA41-C17E581EC11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3" xfId="13471" xr:uid="{00000000-0005-0000-0000-0000BD010000}"/>
    <cellStyle name="20% - Cor6 43 2 3 2" xfId="30284" xr:uid="{DDEBE72C-9CFF-4DE3-A7B4-3A69B7F3DE6D}"/>
    <cellStyle name="20% - Cor6 43 2 4" xfId="32876" xr:uid="{B80F6849-ACD5-4E32-98D9-0D26717A870D}"/>
    <cellStyle name="20% - Cor6 43 2 5" xfId="22944" xr:uid="{26BD12B7-FEA5-4F0A-BC29-FB02EDC7DED8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4" xfId="11580" xr:uid="{00000000-0005-0000-0000-0000BD010000}"/>
    <cellStyle name="20% - Cor6 43 4 2" xfId="29096" xr:uid="{EE2E888F-2025-424C-8BF1-9A3DCAC737A3}"/>
    <cellStyle name="20% - Cor6 43 5" xfId="31698" xr:uid="{DADB6DFA-1E74-48C7-839D-BE13BC4AF05A}"/>
    <cellStyle name="20% - Cor6 43 6" xfId="21046" xr:uid="{35B262EE-CEE8-4593-BCE2-AF8F86E82BB2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3" xfId="13472" xr:uid="{00000000-0005-0000-0000-0000BE010000}"/>
    <cellStyle name="20% - Cor6 44 2 3 2" xfId="30285" xr:uid="{567E8A34-78C8-497A-A1BD-1B78B2A87FDF}"/>
    <cellStyle name="20% - Cor6 44 2 4" xfId="32877" xr:uid="{45DB4AC1-7647-41AF-9826-B980C5FE5E5B}"/>
    <cellStyle name="20% - Cor6 44 2 5" xfId="22945" xr:uid="{2711761C-70E7-4F1F-8CA2-FE7DCFB39E20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4" xfId="11581" xr:uid="{00000000-0005-0000-0000-0000BE010000}"/>
    <cellStyle name="20% - Cor6 44 4 2" xfId="29097" xr:uid="{DE1C3661-E2D8-4BEF-90E2-BACCB83CEB37}"/>
    <cellStyle name="20% - Cor6 44 5" xfId="31699" xr:uid="{FFD90934-4B59-4F04-A82B-899F6600691D}"/>
    <cellStyle name="20% - Cor6 44 6" xfId="21047" xr:uid="{B3814F4A-98CE-4137-8C94-51F0E2D91A84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3" xfId="13473" xr:uid="{00000000-0005-0000-0000-0000BF010000}"/>
    <cellStyle name="20% - Cor6 45 2 3 2" xfId="30286" xr:uid="{526CAFAE-9E1B-4D21-88BD-B264B192B763}"/>
    <cellStyle name="20% - Cor6 45 2 4" xfId="32878" xr:uid="{2076D32A-2D3C-4CD8-8554-470FA7039BFC}"/>
    <cellStyle name="20% - Cor6 45 2 5" xfId="22946" xr:uid="{42CE0A33-7B5E-4826-AC7D-C1EF5C538E7C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4" xfId="11582" xr:uid="{00000000-0005-0000-0000-0000BF010000}"/>
    <cellStyle name="20% - Cor6 45 4 2" xfId="29098" xr:uid="{D7AD2721-C0AD-4793-BF44-F53E7FD662C0}"/>
    <cellStyle name="20% - Cor6 45 5" xfId="31700" xr:uid="{3D2DC8AA-2C73-4225-9230-BA06A03DAE65}"/>
    <cellStyle name="20% - Cor6 45 6" xfId="21048" xr:uid="{AB9C2AA0-AA3D-40CB-A64A-9568BC3CD68D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3" xfId="13474" xr:uid="{00000000-0005-0000-0000-0000C0010000}"/>
    <cellStyle name="20% - Cor6 46 2 3 2" xfId="30287" xr:uid="{1C8DB6F6-9FC9-4D51-8AB2-B98DFF1F77DB}"/>
    <cellStyle name="20% - Cor6 46 2 4" xfId="32879" xr:uid="{7B57A9EF-8A20-4D93-9468-D2C02FC0CFED}"/>
    <cellStyle name="20% - Cor6 46 2 5" xfId="22947" xr:uid="{B833671E-58BB-47F6-8794-9CC3B2DA24A3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4" xfId="11583" xr:uid="{00000000-0005-0000-0000-0000C0010000}"/>
    <cellStyle name="20% - Cor6 46 4 2" xfId="29099" xr:uid="{015E4923-7B79-4406-BB0A-EE78D0EBB528}"/>
    <cellStyle name="20% - Cor6 46 5" xfId="31701" xr:uid="{B2318F0E-5964-4C13-82D1-0F0C48B147A4}"/>
    <cellStyle name="20% - Cor6 46 6" xfId="21049" xr:uid="{BF4D49EC-E765-4A9E-9EF2-86A32F5521ED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3" xfId="13475" xr:uid="{00000000-0005-0000-0000-0000C1010000}"/>
    <cellStyle name="20% - Cor6 47 2 3 2" xfId="30288" xr:uid="{4570E63F-14A2-48E3-8EFB-BD55A0C13144}"/>
    <cellStyle name="20% - Cor6 47 2 4" xfId="32880" xr:uid="{3674274D-B609-43A4-9FF0-2AFF0617EBF7}"/>
    <cellStyle name="20% - Cor6 47 2 5" xfId="22948" xr:uid="{8F27C61C-B8C9-41AC-AD98-C0AD4AF86228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4" xfId="11584" xr:uid="{00000000-0005-0000-0000-0000C1010000}"/>
    <cellStyle name="20% - Cor6 47 4 2" xfId="29100" xr:uid="{3972F5C5-2184-46A9-9BA5-6CEE456831A6}"/>
    <cellStyle name="20% - Cor6 47 5" xfId="31702" xr:uid="{3F1F8780-2915-44C4-BE6F-EA90A0AA0045}"/>
    <cellStyle name="20% - Cor6 47 6" xfId="21050" xr:uid="{63BE2520-6A5E-433E-B10A-01A87C7DE1F9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3" xfId="13476" xr:uid="{00000000-0005-0000-0000-0000C2010000}"/>
    <cellStyle name="20% - Cor6 48 2 3 2" xfId="30289" xr:uid="{0939B090-3FFB-4FD7-9151-B43FD88039C6}"/>
    <cellStyle name="20% - Cor6 48 2 4" xfId="32881" xr:uid="{54214D36-5A75-47D7-9094-E10442C5D52E}"/>
    <cellStyle name="20% - Cor6 48 2 5" xfId="22949" xr:uid="{C7F886E4-8BFE-4639-889F-2AEEDC76E9FD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4" xfId="11585" xr:uid="{00000000-0005-0000-0000-0000C2010000}"/>
    <cellStyle name="20% - Cor6 48 4 2" xfId="29101" xr:uid="{A5DCEADC-EB69-4A6D-8872-DF671D55F9E4}"/>
    <cellStyle name="20% - Cor6 48 5" xfId="31703" xr:uid="{67302D4F-6F72-4200-820E-A586081011B5}"/>
    <cellStyle name="20% - Cor6 48 6" xfId="21051" xr:uid="{B23C60F2-73F9-4EB4-A679-01D41BA45677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3" xfId="13477" xr:uid="{00000000-0005-0000-0000-0000C3010000}"/>
    <cellStyle name="20% - Cor6 49 2 3 2" xfId="30290" xr:uid="{E1760555-FB0D-4457-A842-FFE593F2EE3B}"/>
    <cellStyle name="20% - Cor6 49 2 4" xfId="32882" xr:uid="{11131E7C-E704-4669-A6CA-CC49849CA6A2}"/>
    <cellStyle name="20% - Cor6 49 2 5" xfId="22950" xr:uid="{7233F044-DAC0-4F2E-A93A-F3677B386514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4" xfId="11586" xr:uid="{00000000-0005-0000-0000-0000C3010000}"/>
    <cellStyle name="20% - Cor6 49 4 2" xfId="29102" xr:uid="{43ECCCBE-411C-4E86-9933-5F4D32F788B8}"/>
    <cellStyle name="20% - Cor6 49 5" xfId="31704" xr:uid="{386837FF-0F41-47E8-9F8D-A524DD3BD530}"/>
    <cellStyle name="20% - Cor6 49 6" xfId="21052" xr:uid="{C799939E-AC91-477E-A05D-9491FEDA37E5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3" xfId="13479" xr:uid="{00000000-0005-0000-0000-0000C5010000}"/>
    <cellStyle name="20% - Cor6 5 2 2 3 2" xfId="30292" xr:uid="{EEBF3667-4C0C-4E23-8E45-F14B2045BAFF}"/>
    <cellStyle name="20% - Cor6 5 2 2 4" xfId="32884" xr:uid="{131AB4D2-ADBA-441A-872A-0D840AB2587A}"/>
    <cellStyle name="20% - Cor6 5 2 2 5" xfId="22952" xr:uid="{D51C143E-DD93-4864-94F0-9816C62E6053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4" xfId="11588" xr:uid="{00000000-0005-0000-0000-0000C5010000}"/>
    <cellStyle name="20% - Cor6 5 2 4 2" xfId="29104" xr:uid="{00C2C173-1D37-426A-82CB-4E3356754F4F}"/>
    <cellStyle name="20% - Cor6 5 2 5" xfId="31706" xr:uid="{93F406AB-76AF-43EE-9E2D-E1077DD3C0CE}"/>
    <cellStyle name="20% - Cor6 5 2 6" xfId="21054" xr:uid="{9AD5633B-0E34-4FF6-A6DE-5EB6B1263F70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3" xfId="13478" xr:uid="{00000000-0005-0000-0000-0000C4010000}"/>
    <cellStyle name="20% - Cor6 5 3 2 4" xfId="22951" xr:uid="{509738CD-644F-4DE6-8F96-6B58A3695BAB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4" xfId="11587" xr:uid="{00000000-0005-0000-0000-0000C4010000}"/>
    <cellStyle name="20% - Cor6 5 3 4 2" xfId="29103" xr:uid="{A829319F-90D7-405F-9552-5C880AA1B25E}"/>
    <cellStyle name="20% - Cor6 5 3 5" xfId="31705" xr:uid="{D5B8D63C-A6D9-4677-BAB0-EE174D86678E}"/>
    <cellStyle name="20% - Cor6 5 3 6" xfId="21053" xr:uid="{0A7A3D3A-8419-4ECD-B19E-D2B249C26590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3" xfId="13008" xr:uid="{00000000-0005-0000-0000-000054020000}"/>
    <cellStyle name="20% - Cor6 5 4 3 2" xfId="30291" xr:uid="{7B32D593-F7A4-4244-8FA9-912FD3CE8C25}"/>
    <cellStyle name="20% - Cor6 5 4 4" xfId="32883" xr:uid="{80928835-1F95-48D8-9E9E-5F85481EE229}"/>
    <cellStyle name="20% - Cor6 5 4 5" xfId="22481" xr:uid="{E4F9B480-7CFA-40BD-B478-BDD46B00A60F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6" xfId="11115" xr:uid="{00000000-0005-0000-0000-000054020000}"/>
    <cellStyle name="20% - Cor6 5 6 2" xfId="28615" xr:uid="{8ABC22B3-0D94-49B0-9BC9-E90CF7F11AD8}"/>
    <cellStyle name="20% - Cor6 5 7" xfId="31243" xr:uid="{2FABB0D9-A946-4A89-87E8-26141723CF26}"/>
    <cellStyle name="20% - Cor6 5 8" xfId="20562" xr:uid="{E85798F0-A396-4D00-B8C6-3857147A0F54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3" xfId="13480" xr:uid="{00000000-0005-0000-0000-0000C6010000}"/>
    <cellStyle name="20% - Cor6 50 2 3 2" xfId="30293" xr:uid="{768CC272-E43F-498C-99A3-F7757AB0829F}"/>
    <cellStyle name="20% - Cor6 50 2 4" xfId="32885" xr:uid="{0E434960-F8D8-4E60-A7C2-2D5874D0CC6F}"/>
    <cellStyle name="20% - Cor6 50 2 5" xfId="22953" xr:uid="{DECEF016-09D4-4825-898B-06D19E49DE2F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4" xfId="11589" xr:uid="{00000000-0005-0000-0000-0000C6010000}"/>
    <cellStyle name="20% - Cor6 50 4 2" xfId="29105" xr:uid="{0F9DB490-E7CD-475A-954B-803C609473EB}"/>
    <cellStyle name="20% - Cor6 50 5" xfId="31707" xr:uid="{6635CA3C-0E45-4B2B-A156-B781BE964B08}"/>
    <cellStyle name="20% - Cor6 50 6" xfId="21055" xr:uid="{18AE9389-8C78-4D6C-90CD-33CEB16F875F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3" xfId="13481" xr:uid="{00000000-0005-0000-0000-0000C7010000}"/>
    <cellStyle name="20% - Cor6 51 2 3 2" xfId="30294" xr:uid="{945DAE1C-A3A4-4D51-B502-7D05E8C25C72}"/>
    <cellStyle name="20% - Cor6 51 2 4" xfId="32886" xr:uid="{D93A9CD3-7A8B-4456-B6EA-F65716774EC5}"/>
    <cellStyle name="20% - Cor6 51 2 5" xfId="22954" xr:uid="{9A37C843-F9E4-47B9-8266-1B798A18363D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4" xfId="11590" xr:uid="{00000000-0005-0000-0000-0000C7010000}"/>
    <cellStyle name="20% - Cor6 51 4 2" xfId="29106" xr:uid="{49FFC1BB-998B-4667-A87B-535B84118502}"/>
    <cellStyle name="20% - Cor6 51 5" xfId="31708" xr:uid="{83C30EFA-B44D-4806-B74D-2BD2C4948E42}"/>
    <cellStyle name="20% - Cor6 51 6" xfId="21056" xr:uid="{A374B555-DAD8-4A1E-852E-81B10603CB04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3" xfId="13482" xr:uid="{00000000-0005-0000-0000-0000C8010000}"/>
    <cellStyle name="20% - Cor6 52 2 3 2" xfId="30295" xr:uid="{D6C8A66F-05B4-4333-B816-05C3B24A8AF0}"/>
    <cellStyle name="20% - Cor6 52 2 4" xfId="32887" xr:uid="{C4D94501-9C4B-4E3C-853E-D12E78DDB607}"/>
    <cellStyle name="20% - Cor6 52 2 5" xfId="22955" xr:uid="{7A6CE1AD-D68A-4369-94AB-345757739F0C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4" xfId="11591" xr:uid="{00000000-0005-0000-0000-0000C8010000}"/>
    <cellStyle name="20% - Cor6 52 4 2" xfId="29107" xr:uid="{EE8AB66E-8CF2-4BC9-9E3B-F752A194BD40}"/>
    <cellStyle name="20% - Cor6 52 5" xfId="31709" xr:uid="{3A509642-3D4E-4332-9354-482507728FB8}"/>
    <cellStyle name="20% - Cor6 52 6" xfId="21057" xr:uid="{FC1C2CC4-6E66-4C51-9EB6-98E1BF0A808C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3" xfId="13483" xr:uid="{00000000-0005-0000-0000-0000C9010000}"/>
    <cellStyle name="20% - Cor6 53 2 3 2" xfId="30296" xr:uid="{52DAC4AE-0A56-490E-BB54-7DC012CCB23E}"/>
    <cellStyle name="20% - Cor6 53 2 4" xfId="32888" xr:uid="{0088840E-D156-44D6-8603-69DD310B266D}"/>
    <cellStyle name="20% - Cor6 53 2 5" xfId="22956" xr:uid="{B7D94190-F033-4F43-9553-5C9795DD5FFB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4" xfId="11592" xr:uid="{00000000-0005-0000-0000-0000C9010000}"/>
    <cellStyle name="20% - Cor6 53 4 2" xfId="29108" xr:uid="{E3D74104-40B2-4EA5-AB74-3CADFC5823A8}"/>
    <cellStyle name="20% - Cor6 53 5" xfId="31710" xr:uid="{CA209F6B-3D60-48E7-8F5A-A6B079D4C282}"/>
    <cellStyle name="20% - Cor6 53 6" xfId="21058" xr:uid="{280B603A-5161-4AF5-9BB3-3A9366D39020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3" xfId="13484" xr:uid="{00000000-0005-0000-0000-0000CA010000}"/>
    <cellStyle name="20% - Cor6 54 2 3 2" xfId="30297" xr:uid="{232858B9-F3B1-4AEF-B0C3-271DB52E8E40}"/>
    <cellStyle name="20% - Cor6 54 2 4" xfId="32889" xr:uid="{03D4B56B-69EA-493E-A69D-CF46676AAEC2}"/>
    <cellStyle name="20% - Cor6 54 2 5" xfId="22957" xr:uid="{65BAB8AD-C538-4481-BF10-CC723B2A690D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4" xfId="11593" xr:uid="{00000000-0005-0000-0000-0000CA010000}"/>
    <cellStyle name="20% - Cor6 54 4 2" xfId="29109" xr:uid="{2E57A392-2F02-4DF0-B87E-AA16380D1853}"/>
    <cellStyle name="20% - Cor6 54 5" xfId="31711" xr:uid="{784BF6E8-2BCD-4BDE-986C-430A6EE7429F}"/>
    <cellStyle name="20% - Cor6 54 6" xfId="21059" xr:uid="{7F94DFCB-F373-4CCE-9344-DB8E495ADCCA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3" xfId="13485" xr:uid="{00000000-0005-0000-0000-0000CB010000}"/>
    <cellStyle name="20% - Cor6 55 2 3 2" xfId="30298" xr:uid="{5B8499B9-A9DB-428B-8C86-57CD6FE7452B}"/>
    <cellStyle name="20% - Cor6 55 2 4" xfId="32890" xr:uid="{F33ADA46-27DA-4E46-9367-5543B2CA1BAD}"/>
    <cellStyle name="20% - Cor6 55 2 5" xfId="22958" xr:uid="{B7DCF7F3-E4C5-4CA9-B1F2-D42EB9E42BB8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4" xfId="11594" xr:uid="{00000000-0005-0000-0000-0000CB010000}"/>
    <cellStyle name="20% - Cor6 55 4 2" xfId="29110" xr:uid="{8DBF7137-EB18-4AC5-BB87-C01936E714F3}"/>
    <cellStyle name="20% - Cor6 55 5" xfId="31712" xr:uid="{21792100-1600-42D7-B19F-DE96B9F23A09}"/>
    <cellStyle name="20% - Cor6 55 6" xfId="21060" xr:uid="{58A19B71-E030-43BE-A7DB-D2D03EAAA999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3" xfId="13486" xr:uid="{00000000-0005-0000-0000-0000CC010000}"/>
    <cellStyle name="20% - Cor6 56 2 3 2" xfId="30299" xr:uid="{3B52E256-713E-4F7E-8619-B81FDF2EEF5B}"/>
    <cellStyle name="20% - Cor6 56 2 4" xfId="32891" xr:uid="{872A2071-7E25-4E7B-BCCD-7A2A9DF429E2}"/>
    <cellStyle name="20% - Cor6 56 2 5" xfId="22959" xr:uid="{BEC5F758-56F4-410F-929B-B00E4D2BCE96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4" xfId="11595" xr:uid="{00000000-0005-0000-0000-0000CC010000}"/>
    <cellStyle name="20% - Cor6 56 4 2" xfId="29111" xr:uid="{80AA03AF-86A1-4DF9-AD0E-D6F81F43EAFD}"/>
    <cellStyle name="20% - Cor6 56 5" xfId="31713" xr:uid="{F23001EF-EA8A-4E23-ADB0-A41574551397}"/>
    <cellStyle name="20% - Cor6 56 6" xfId="21061" xr:uid="{11E53EF8-2CD2-4341-95E2-D89113CA4121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3" xfId="13487" xr:uid="{00000000-0005-0000-0000-0000CD010000}"/>
    <cellStyle name="20% - Cor6 57 2 3 2" xfId="30300" xr:uid="{DC51A359-CF16-4614-AAE1-DED8588690CA}"/>
    <cellStyle name="20% - Cor6 57 2 4" xfId="32892" xr:uid="{D8E25388-144F-4CA6-8D0D-75531A1678A2}"/>
    <cellStyle name="20% - Cor6 57 2 5" xfId="22960" xr:uid="{BFBD3016-1D08-4C70-8B75-3B509F2D635A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4" xfId="11596" xr:uid="{00000000-0005-0000-0000-0000CD010000}"/>
    <cellStyle name="20% - Cor6 57 4 2" xfId="29112" xr:uid="{FB24FA31-B460-4D65-9C33-BF2610A3866E}"/>
    <cellStyle name="20% - Cor6 57 5" xfId="31714" xr:uid="{13217D55-0D42-4D99-96F1-674E2694E351}"/>
    <cellStyle name="20% - Cor6 57 6" xfId="21062" xr:uid="{18E7DD34-0BF0-4F4E-8B37-C339D8C84331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3" xfId="13488" xr:uid="{00000000-0005-0000-0000-0000CE010000}"/>
    <cellStyle name="20% - Cor6 58 2 3 2" xfId="30301" xr:uid="{16EF9EB4-CA9D-4270-ABE6-1DF7D21853AB}"/>
    <cellStyle name="20% - Cor6 58 2 4" xfId="32893" xr:uid="{F61FBD39-2EE5-4DBC-A9F4-22A9199F1E81}"/>
    <cellStyle name="20% - Cor6 58 2 5" xfId="22961" xr:uid="{3E3DD0A8-8576-4E98-A5BB-C9AA499DF58E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4" xfId="11597" xr:uid="{00000000-0005-0000-0000-0000CE010000}"/>
    <cellStyle name="20% - Cor6 58 4 2" xfId="29113" xr:uid="{3F576D68-B471-4A4C-8D4D-D5B8B07193AC}"/>
    <cellStyle name="20% - Cor6 58 5" xfId="31715" xr:uid="{11C9827A-B578-4204-ADFD-7AA8F06EA81A}"/>
    <cellStyle name="20% - Cor6 58 6" xfId="21063" xr:uid="{E60C3AF9-3EAD-4BA1-B1B6-3C84204A124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3" xfId="13489" xr:uid="{00000000-0005-0000-0000-0000CF010000}"/>
    <cellStyle name="20% - Cor6 59 2 3 2" xfId="30302" xr:uid="{3C570DAF-761E-4F4D-B715-46762B6908E3}"/>
    <cellStyle name="20% - Cor6 59 2 4" xfId="32894" xr:uid="{5FC9B561-0149-45FC-8B65-9A39D36EE184}"/>
    <cellStyle name="20% - Cor6 59 2 5" xfId="22962" xr:uid="{2CE2B4B4-0409-4541-BDCB-27723F667148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4" xfId="11598" xr:uid="{00000000-0005-0000-0000-0000CF010000}"/>
    <cellStyle name="20% - Cor6 59 4 2" xfId="29114" xr:uid="{DA3165A7-0575-4E05-98DC-077BFB1A3ECE}"/>
    <cellStyle name="20% - Cor6 59 5" xfId="31716" xr:uid="{E0B8D43C-5BCA-457B-AD46-5C3B93B05AAB}"/>
    <cellStyle name="20% - Cor6 59 6" xfId="21064" xr:uid="{B6C2AB37-6600-42A4-95BA-760B263CCDC5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3" xfId="13491" xr:uid="{00000000-0005-0000-0000-0000D1010000}"/>
    <cellStyle name="20% - Cor6 6 2 2 3 2" xfId="30304" xr:uid="{6E72FAE8-DBAF-49BD-8EF6-D510F3DFEEB9}"/>
    <cellStyle name="20% - Cor6 6 2 2 4" xfId="32896" xr:uid="{DA1EC094-30BC-43B1-8516-89F15285FC05}"/>
    <cellStyle name="20% - Cor6 6 2 2 5" xfId="22964" xr:uid="{65C69528-8CA7-4FA4-9D1E-AA7D01A914A8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4" xfId="11600" xr:uid="{00000000-0005-0000-0000-0000D1010000}"/>
    <cellStyle name="20% - Cor6 6 2 4 2" xfId="29116" xr:uid="{91862425-0F2E-40AF-8E46-95E8AA8E8635}"/>
    <cellStyle name="20% - Cor6 6 2 5" xfId="31718" xr:uid="{E1004E93-F18B-45D5-B3B6-6C5374F28A15}"/>
    <cellStyle name="20% - Cor6 6 2 6" xfId="21066" xr:uid="{0C49B921-5D46-46A9-AD02-E2F60BE853EC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3" xfId="13490" xr:uid="{00000000-0005-0000-0000-0000D0010000}"/>
    <cellStyle name="20% - Cor6 6 3 3 2" xfId="30303" xr:uid="{13575279-A995-4113-84E4-179FF2CA3E21}"/>
    <cellStyle name="20% - Cor6 6 3 4" xfId="32895" xr:uid="{B37A526D-1DDF-4EE8-935E-BE4477DF91B4}"/>
    <cellStyle name="20% - Cor6 6 3 5" xfId="22963" xr:uid="{D2F254A1-7565-4CEC-B1E0-5702DB11594D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5" xfId="11599" xr:uid="{00000000-0005-0000-0000-0000D0010000}"/>
    <cellStyle name="20% - Cor6 6 5 2" xfId="29115" xr:uid="{DFD3853B-A6A9-489C-ACD9-2316BEE62DF3}"/>
    <cellStyle name="20% - Cor6 6 6" xfId="31717" xr:uid="{71D397AD-09C5-4062-B305-6D22F6106DA5}"/>
    <cellStyle name="20% - Cor6 6 7" xfId="21065" xr:uid="{C0DAAE3A-8CA1-4D21-A060-8A6DE74016CE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3" xfId="13492" xr:uid="{00000000-0005-0000-0000-0000D2010000}"/>
    <cellStyle name="20% - Cor6 60 2 3 2" xfId="30305" xr:uid="{8A683113-B049-4E6E-A1DF-CE0B4E7EDD9D}"/>
    <cellStyle name="20% - Cor6 60 2 4" xfId="32897" xr:uid="{5E4688CA-ED13-4411-AFDF-3F5880616CC6}"/>
    <cellStyle name="20% - Cor6 60 2 5" xfId="22965" xr:uid="{EBDF395F-123D-468F-A002-9C40D5D4B7CE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4" xfId="11601" xr:uid="{00000000-0005-0000-0000-0000D2010000}"/>
    <cellStyle name="20% - Cor6 60 4 2" xfId="29117" xr:uid="{B2C2ABD8-5178-4542-95A9-8B10FD1736C4}"/>
    <cellStyle name="20% - Cor6 60 5" xfId="31719" xr:uid="{E49388B6-5F00-45A0-8824-F579821EB30A}"/>
    <cellStyle name="20% - Cor6 60 6" xfId="21067" xr:uid="{26E5DC66-2B9F-4BE7-8C4A-14D15BA335D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3" xfId="13493" xr:uid="{00000000-0005-0000-0000-0000D3010000}"/>
    <cellStyle name="20% - Cor6 61 2 3 2" xfId="30306" xr:uid="{96714F84-C12B-4756-B183-A9603ECBF193}"/>
    <cellStyle name="20% - Cor6 61 2 4" xfId="32898" xr:uid="{4E08055D-E7AC-4E04-936D-56C54A22DDFF}"/>
    <cellStyle name="20% - Cor6 61 2 5" xfId="22966" xr:uid="{F47E4C95-E0A5-493D-9260-53FD4C918EB1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4" xfId="11602" xr:uid="{00000000-0005-0000-0000-0000D3010000}"/>
    <cellStyle name="20% - Cor6 61 4 2" xfId="29118" xr:uid="{7BA027E1-8342-4942-B375-0E408498D166}"/>
    <cellStyle name="20% - Cor6 61 5" xfId="31720" xr:uid="{A5F33C9B-F6B7-4586-BCA5-1F69DB52A90C}"/>
    <cellStyle name="20% - Cor6 61 6" xfId="21068" xr:uid="{161F59DC-2B53-413A-8BE8-A0C29BAE4130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3" xfId="13494" xr:uid="{00000000-0005-0000-0000-0000D4010000}"/>
    <cellStyle name="20% - Cor6 62 2 3 2" xfId="30307" xr:uid="{3847C449-CD28-45ED-8015-8D9177941657}"/>
    <cellStyle name="20% - Cor6 62 2 4" xfId="32899" xr:uid="{E6A5D6C6-0899-4E7B-A773-32FECF5F61E8}"/>
    <cellStyle name="20% - Cor6 62 2 5" xfId="22967" xr:uid="{2A9EADE7-CB07-4894-BF88-C203EC60FD0C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4" xfId="11603" xr:uid="{00000000-0005-0000-0000-0000D4010000}"/>
    <cellStyle name="20% - Cor6 62 4 2" xfId="29119" xr:uid="{4C3A7E1C-0BB4-4249-8E1B-AF521D1ACD3C}"/>
    <cellStyle name="20% - Cor6 62 5" xfId="31721" xr:uid="{FFDE5562-94C4-44A2-9629-94EC7B5749E2}"/>
    <cellStyle name="20% - Cor6 62 6" xfId="21069" xr:uid="{DA61160C-D58B-4A59-B910-750F9164DAC5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3" xfId="13495" xr:uid="{00000000-0005-0000-0000-0000D5010000}"/>
    <cellStyle name="20% - Cor6 63 2 3 2" xfId="30308" xr:uid="{6C01994D-B660-461E-8D1C-81AE7F092D90}"/>
    <cellStyle name="20% - Cor6 63 2 4" xfId="32900" xr:uid="{4DB3727B-29D9-43C3-8669-693BFEF1129D}"/>
    <cellStyle name="20% - Cor6 63 2 5" xfId="22968" xr:uid="{CD2C7AC4-A97B-4E80-B599-E827D4CF799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4" xfId="11604" xr:uid="{00000000-0005-0000-0000-0000D5010000}"/>
    <cellStyle name="20% - Cor6 63 4 2" xfId="29120" xr:uid="{E70C59FF-F23B-4E70-A212-D8E7F1F467EF}"/>
    <cellStyle name="20% - Cor6 63 5" xfId="31722" xr:uid="{4C6D3C04-BAFE-4ABE-B1ED-FA3B85DE7A94}"/>
    <cellStyle name="20% - Cor6 63 6" xfId="21070" xr:uid="{55D54821-D63A-49B5-BCB4-D9C7DB8965A1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3" xfId="13496" xr:uid="{00000000-0005-0000-0000-0000D6010000}"/>
    <cellStyle name="20% - Cor6 64 2 3 2" xfId="30309" xr:uid="{72C24262-CE1A-4980-BC04-C9C5070B5222}"/>
    <cellStyle name="20% - Cor6 64 2 4" xfId="32901" xr:uid="{767FBEB7-A034-4545-A9F1-442F58003D22}"/>
    <cellStyle name="20% - Cor6 64 2 5" xfId="22969" xr:uid="{F246E1F1-9053-42B6-B0C8-F1A3D3DFB3D8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4" xfId="11605" xr:uid="{00000000-0005-0000-0000-0000D6010000}"/>
    <cellStyle name="20% - Cor6 64 4 2" xfId="29121" xr:uid="{F6290F6E-0D15-482F-815D-C997B1863EBC}"/>
    <cellStyle name="20% - Cor6 64 5" xfId="31723" xr:uid="{54349092-99A6-4C5A-B88E-99A2FE2BBDC8}"/>
    <cellStyle name="20% - Cor6 64 6" xfId="21071" xr:uid="{1CE337FB-7BCF-47D4-B468-A1E5CB91273C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3" xfId="13497" xr:uid="{00000000-0005-0000-0000-0000D7010000}"/>
    <cellStyle name="20% - Cor6 65 2 3 2" xfId="30310" xr:uid="{4D809D64-1D08-465C-9645-17BF8052F65B}"/>
    <cellStyle name="20% - Cor6 65 2 4" xfId="32902" xr:uid="{D59040FC-7B77-4A93-A491-EFC0CA9510A4}"/>
    <cellStyle name="20% - Cor6 65 2 5" xfId="22970" xr:uid="{16D32CAC-F5EC-4C4D-89FF-15FD17D53270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4" xfId="11606" xr:uid="{00000000-0005-0000-0000-0000D7010000}"/>
    <cellStyle name="20% - Cor6 65 4 2" xfId="29122" xr:uid="{EFD7C486-0A7A-47A7-BCCF-EF365C433A90}"/>
    <cellStyle name="20% - Cor6 65 5" xfId="31724" xr:uid="{AF38AA1F-827F-41CB-9A3E-3740C4840868}"/>
    <cellStyle name="20% - Cor6 65 6" xfId="21072" xr:uid="{A7F73B58-BF6A-407F-BF56-848BB12E3A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3" xfId="13498" xr:uid="{00000000-0005-0000-0000-0000D8010000}"/>
    <cellStyle name="20% - Cor6 66 2 3 2" xfId="30311" xr:uid="{3C55A173-0509-44D5-A0C2-66CC4CB81125}"/>
    <cellStyle name="20% - Cor6 66 2 4" xfId="32903" xr:uid="{068133FD-AD17-4060-9A62-729168BE97A8}"/>
    <cellStyle name="20% - Cor6 66 2 5" xfId="22971" xr:uid="{46F2BE39-B9E6-44D1-8C72-6A276602571A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4" xfId="11607" xr:uid="{00000000-0005-0000-0000-0000D8010000}"/>
    <cellStyle name="20% - Cor6 66 4 2" xfId="29123" xr:uid="{DB0F1DF0-C509-423C-8421-9FD022F089F7}"/>
    <cellStyle name="20% - Cor6 66 5" xfId="31725" xr:uid="{D693B9FA-A639-452E-8524-FB95DF34EA13}"/>
    <cellStyle name="20% - Cor6 66 6" xfId="21073" xr:uid="{1BA5AB55-8540-4E35-B26D-172F58C3C240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3" xfId="13499" xr:uid="{00000000-0005-0000-0000-0000D9010000}"/>
    <cellStyle name="20% - Cor6 67 2 3 2" xfId="30312" xr:uid="{17724DF2-8D16-4920-8D9A-92705CCA67F7}"/>
    <cellStyle name="20% - Cor6 67 2 4" xfId="32904" xr:uid="{F837C531-C992-4586-A662-B1D1B5255CD5}"/>
    <cellStyle name="20% - Cor6 67 2 5" xfId="22972" xr:uid="{D15D13C7-0FE2-4F3A-B56B-322991F145A7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4" xfId="11608" xr:uid="{00000000-0005-0000-0000-0000D9010000}"/>
    <cellStyle name="20% - Cor6 67 4 2" xfId="29124" xr:uid="{5774EE71-2CA8-476F-A3F8-D287FC7CA708}"/>
    <cellStyle name="20% - Cor6 67 5" xfId="31726" xr:uid="{E52BFFA5-878B-4A27-95EF-5420F26EB58B}"/>
    <cellStyle name="20% - Cor6 67 6" xfId="21074" xr:uid="{222995AF-538C-4589-B414-E5B1EEBC5A97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3" xfId="13500" xr:uid="{00000000-0005-0000-0000-0000DA010000}"/>
    <cellStyle name="20% - Cor6 68 2 3 2" xfId="30313" xr:uid="{2986B856-4235-467F-88C4-403B62909973}"/>
    <cellStyle name="20% - Cor6 68 2 4" xfId="32905" xr:uid="{C4E7B1B2-B202-40C6-B7C3-5D2A86A5A0B5}"/>
    <cellStyle name="20% - Cor6 68 2 5" xfId="22973" xr:uid="{AB183539-07DB-4836-A354-3D33EE4A2FCA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4" xfId="11609" xr:uid="{00000000-0005-0000-0000-0000DA010000}"/>
    <cellStyle name="20% - Cor6 68 4 2" xfId="29125" xr:uid="{1896425C-EBE7-431D-BA14-3A0149A13AFE}"/>
    <cellStyle name="20% - Cor6 68 5" xfId="31727" xr:uid="{043910C8-4A79-4D4D-B4E0-76BF7EC9FE4A}"/>
    <cellStyle name="20% - Cor6 68 6" xfId="21075" xr:uid="{AF4B200A-B897-49B4-A5E5-5131234B56E2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3" xfId="13501" xr:uid="{00000000-0005-0000-0000-0000DB010000}"/>
    <cellStyle name="20% - Cor6 69 2 3 2" xfId="30314" xr:uid="{4D47DC84-6FFF-41DB-8243-9A85B76DC056}"/>
    <cellStyle name="20% - Cor6 69 2 4" xfId="32906" xr:uid="{CBC3CB8A-2A45-41B4-BE04-559CD07FA181}"/>
    <cellStyle name="20% - Cor6 69 2 5" xfId="22974" xr:uid="{0D6BB6FD-9C8F-4DF1-9D6E-51F0F48C56AC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4" xfId="11610" xr:uid="{00000000-0005-0000-0000-0000DB010000}"/>
    <cellStyle name="20% - Cor6 69 4 2" xfId="29126" xr:uid="{4881806D-CF16-4735-8E2C-07149D9611F8}"/>
    <cellStyle name="20% - Cor6 69 5" xfId="31728" xr:uid="{53B49C1B-03E7-405C-8925-B969E19E377C}"/>
    <cellStyle name="20% - Cor6 69 6" xfId="21076" xr:uid="{E9DC5D8D-847A-4FA5-B473-B5634E3A991F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3" xfId="13503" xr:uid="{00000000-0005-0000-0000-0000DD010000}"/>
    <cellStyle name="20% - Cor6 7 2 2 3 2" xfId="30316" xr:uid="{3B32A118-50AF-4DB1-B548-C4E9C1E91553}"/>
    <cellStyle name="20% - Cor6 7 2 2 4" xfId="32908" xr:uid="{9F84A10C-CDEE-458A-BC10-455D15E0693D}"/>
    <cellStyle name="20% - Cor6 7 2 2 5" xfId="22976" xr:uid="{22164D86-575F-4243-AA1B-5C587C6DD064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4" xfId="11612" xr:uid="{00000000-0005-0000-0000-0000DD010000}"/>
    <cellStyle name="20% - Cor6 7 2 4 2" xfId="29128" xr:uid="{1EB7B043-A5C2-48A8-8910-FE1E408DF7FA}"/>
    <cellStyle name="20% - Cor6 7 2 5" xfId="31730" xr:uid="{F265F919-B0F9-4331-AC3B-7F95D78B2745}"/>
    <cellStyle name="20% - Cor6 7 2 6" xfId="21078" xr:uid="{FD5A148C-5216-4686-8DA7-6290C20E1DC7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3" xfId="13502" xr:uid="{00000000-0005-0000-0000-0000DC010000}"/>
    <cellStyle name="20% - Cor6 7 3 3 2" xfId="30315" xr:uid="{E2BFD28E-58DB-4F12-A712-78F8A37FFA89}"/>
    <cellStyle name="20% - Cor6 7 3 4" xfId="32907" xr:uid="{BC02EED5-EFA7-4970-8493-41E928003EDD}"/>
    <cellStyle name="20% - Cor6 7 3 5" xfId="22975" xr:uid="{F2980732-EB80-4805-8D09-6EEB62097F91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5" xfId="11611" xr:uid="{00000000-0005-0000-0000-0000DC010000}"/>
    <cellStyle name="20% - Cor6 7 5 2" xfId="29127" xr:uid="{4FE428E3-3A89-4DC1-A3A3-B4DBE91B91AA}"/>
    <cellStyle name="20% - Cor6 7 6" xfId="31729" xr:uid="{DC8D5A92-6C1C-4685-8F7F-8582062C8D01}"/>
    <cellStyle name="20% - Cor6 7 7" xfId="21077" xr:uid="{1CAC2D8F-7445-4829-9ADC-C201F359809A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3" xfId="13504" xr:uid="{00000000-0005-0000-0000-0000DE010000}"/>
    <cellStyle name="20% - Cor6 70 2 3 2" xfId="30317" xr:uid="{59FCAE0F-9B4A-45C6-8121-0C1D37ED2F2D}"/>
    <cellStyle name="20% - Cor6 70 2 4" xfId="32909" xr:uid="{E02D7882-5EEB-4E29-9F5E-9B07AA184BC5}"/>
    <cellStyle name="20% - Cor6 70 2 5" xfId="22977" xr:uid="{2A40486D-6DC4-4BEF-B47D-D3771E01CAA5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4" xfId="11613" xr:uid="{00000000-0005-0000-0000-0000DE010000}"/>
    <cellStyle name="20% - Cor6 70 4 2" xfId="29129" xr:uid="{BA16A403-45B3-455C-B00A-86EE723B6E5E}"/>
    <cellStyle name="20% - Cor6 70 5" xfId="31731" xr:uid="{72AB04EA-CFD7-4EE5-A3E8-C6585BB48011}"/>
    <cellStyle name="20% - Cor6 70 6" xfId="21079" xr:uid="{5507CC45-A947-46D4-BC1D-A5991E445445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3" xfId="13505" xr:uid="{00000000-0005-0000-0000-0000DF010000}"/>
    <cellStyle name="20% - Cor6 71 2 3 2" xfId="30318" xr:uid="{F54CB203-7632-4569-A196-611AAC2B3446}"/>
    <cellStyle name="20% - Cor6 71 2 4" xfId="32910" xr:uid="{17C89860-A1D6-4258-8421-40B4DB3D51A3}"/>
    <cellStyle name="20% - Cor6 71 2 5" xfId="22978" xr:uid="{709B35CE-9447-47E0-8579-ED4A805BF486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4" xfId="11614" xr:uid="{00000000-0005-0000-0000-0000DF010000}"/>
    <cellStyle name="20% - Cor6 71 4 2" xfId="29130" xr:uid="{EF52A44A-3FF3-4B6C-BB04-86E2D80D8B5E}"/>
    <cellStyle name="20% - Cor6 71 5" xfId="31732" xr:uid="{446334E2-0373-4CE1-848A-B332709AB647}"/>
    <cellStyle name="20% - Cor6 71 6" xfId="21080" xr:uid="{61C5A788-158C-429C-A275-79B06BDC7525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3" xfId="13506" xr:uid="{00000000-0005-0000-0000-0000E0010000}"/>
    <cellStyle name="20% - Cor6 72 2 3 2" xfId="30319" xr:uid="{0ED85C74-6DD6-4E8D-9469-9751B6363EF6}"/>
    <cellStyle name="20% - Cor6 72 2 4" xfId="32911" xr:uid="{9096187D-314E-4209-BD99-6F43DD9F4ED2}"/>
    <cellStyle name="20% - Cor6 72 2 5" xfId="22979" xr:uid="{62A4712C-71FF-4904-878B-0248E95477DE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4" xfId="11615" xr:uid="{00000000-0005-0000-0000-0000E0010000}"/>
    <cellStyle name="20% - Cor6 72 4 2" xfId="29131" xr:uid="{160CBA0E-43CB-4DA4-B7C7-6BC8DC32F50C}"/>
    <cellStyle name="20% - Cor6 72 5" xfId="31733" xr:uid="{3CB524CD-2691-4DAD-AF3F-7B02DF7765DE}"/>
    <cellStyle name="20% - Cor6 72 6" xfId="21081" xr:uid="{33B094E8-2900-4E0F-B7C5-78DDFE2AA1C9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3" xfId="13507" xr:uid="{00000000-0005-0000-0000-0000E1010000}"/>
    <cellStyle name="20% - Cor6 73 2 3 2" xfId="30320" xr:uid="{F76CEB0E-067C-4E65-9EB9-DF5DA5A04E4A}"/>
    <cellStyle name="20% - Cor6 73 2 4" xfId="32912" xr:uid="{3205E046-D0A6-4111-B354-E96BF3AA3976}"/>
    <cellStyle name="20% - Cor6 73 2 5" xfId="22980" xr:uid="{BADF99FA-9D06-4EA0-95B2-35B05FD250C4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4" xfId="11616" xr:uid="{00000000-0005-0000-0000-0000E1010000}"/>
    <cellStyle name="20% - Cor6 73 4 2" xfId="29132" xr:uid="{9AD848E9-34E3-43F3-ACD1-18CCC5AAB144}"/>
    <cellStyle name="20% - Cor6 73 5" xfId="31734" xr:uid="{4B49896F-9534-4756-9A70-2D5A23F49E4A}"/>
    <cellStyle name="20% - Cor6 73 6" xfId="21082" xr:uid="{19DBFE65-2050-4939-A062-EABDA7F7F8C4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3" xfId="13028" xr:uid="{00000000-0005-0000-0000-0000FC030000}"/>
    <cellStyle name="20% - Cor6 74 2 4" xfId="22501" xr:uid="{601D093B-7823-4E93-AB1D-5ADA2CED1429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4" xfId="11134" xr:uid="{00000000-0005-0000-0000-0000FC030000}"/>
    <cellStyle name="20% - Cor6 74 4 2" xfId="28659" xr:uid="{4F02618D-6BB6-4DAE-B8DB-BF2A08F41B8A}"/>
    <cellStyle name="20% - Cor6 74 5" xfId="31261" xr:uid="{56F6ED21-AA09-47F6-ADE4-90D4331ECE3E}"/>
    <cellStyle name="20% - Cor6 74 6" xfId="20606" xr:uid="{9F5BF62D-83D6-48BB-AE1A-2DE23AFC5636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3" xfId="12962" xr:uid="{00000000-0005-0000-0000-000015110000}"/>
    <cellStyle name="20% - Cor6 75 3 2" xfId="29816" xr:uid="{F1EEFFBB-8E8E-4746-AE74-97A4AF579D7D}"/>
    <cellStyle name="20% - Cor6 75 4" xfId="32416" xr:uid="{A5CB4208-F69A-40B8-A273-0C8CD7086C08}"/>
    <cellStyle name="20% - Cor6 75 5" xfId="22435" xr:uid="{7F99F3AB-F578-468D-A19C-DF2B0402C949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3" xfId="32439" xr:uid="{081EE089-E500-49A6-AD1F-573C7A9DB402}"/>
    <cellStyle name="20% - Cor6 76 4" xfId="24085" xr:uid="{33B614C5-19BC-419E-BA24-CD1A0D4108AC}"/>
    <cellStyle name="20% - Cor6 77" xfId="10822" xr:uid="{00000000-0005-0000-0000-0000D12E0000}"/>
    <cellStyle name="20% - Cor6 77 2" xfId="28554" xr:uid="{E46BF177-8999-4258-87D4-BBE38FED68C7}"/>
    <cellStyle name="20% - Cor6 78" xfId="33611" xr:uid="{13527AC6-FF1C-45A0-B9A0-641A1C8DFAB7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3" xfId="13509" xr:uid="{00000000-0005-0000-0000-0000E3010000}"/>
    <cellStyle name="20% - Cor6 8 2 2 3 2" xfId="30322" xr:uid="{73B77D7C-CF2E-4734-8096-C5F403B3409A}"/>
    <cellStyle name="20% - Cor6 8 2 2 4" xfId="32914" xr:uid="{3A1CA10A-2EF2-4245-A18F-F48075D828FD}"/>
    <cellStyle name="20% - Cor6 8 2 2 5" xfId="22982" xr:uid="{B97126B5-0FC6-4632-AF29-374B1F31B5D9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4" xfId="11618" xr:uid="{00000000-0005-0000-0000-0000E3010000}"/>
    <cellStyle name="20% - Cor6 8 2 4 2" xfId="29134" xr:uid="{2E4C4B8C-17E1-484F-9976-F97B3BB99A96}"/>
    <cellStyle name="20% - Cor6 8 2 5" xfId="31736" xr:uid="{3FD50F9A-C31E-48F8-943E-756C4FEF9C83}"/>
    <cellStyle name="20% - Cor6 8 2 6" xfId="21084" xr:uid="{C0A69DE4-4531-41FB-8A50-4EC616B37893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3" xfId="13508" xr:uid="{00000000-0005-0000-0000-0000E2010000}"/>
    <cellStyle name="20% - Cor6 8 3 3 2" xfId="30321" xr:uid="{BFCFCA76-87F2-480A-BEB2-C7DD7DAAB61F}"/>
    <cellStyle name="20% - Cor6 8 3 4" xfId="32913" xr:uid="{D18B18CA-5D25-41CB-B6D8-C9BD56416AFF}"/>
    <cellStyle name="20% - Cor6 8 3 5" xfId="22981" xr:uid="{E7606403-3869-45E9-BA46-49B429618F5D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5" xfId="11617" xr:uid="{00000000-0005-0000-0000-0000E2010000}"/>
    <cellStyle name="20% - Cor6 8 5 2" xfId="29133" xr:uid="{70CA9307-82DD-4B9A-9848-7CFCB83276CB}"/>
    <cellStyle name="20% - Cor6 8 6" xfId="31735" xr:uid="{5F158AD4-42D2-480E-A56B-147FF4629DEA}"/>
    <cellStyle name="20% - Cor6 8 7" xfId="21083" xr:uid="{00C7E8BC-6F9F-496E-AAB1-241A15D558AB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3" xfId="13511" xr:uid="{00000000-0005-0000-0000-0000E5010000}"/>
    <cellStyle name="20% - Cor6 9 2 2 3 2" xfId="30324" xr:uid="{A0F6DDB8-500E-4FC5-9735-FCF962E6C19C}"/>
    <cellStyle name="20% - Cor6 9 2 2 4" xfId="32916" xr:uid="{7B226F65-935C-4702-B619-762F0AA35D54}"/>
    <cellStyle name="20% - Cor6 9 2 2 5" xfId="22984" xr:uid="{9CEB73F8-93B0-4473-A691-D5252A430375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4" xfId="11620" xr:uid="{00000000-0005-0000-0000-0000E5010000}"/>
    <cellStyle name="20% - Cor6 9 2 4 2" xfId="29136" xr:uid="{07510CA3-FAB9-43BA-BF50-153CC8E97374}"/>
    <cellStyle name="20% - Cor6 9 2 5" xfId="31738" xr:uid="{1512DCA9-CEDF-472E-90F6-DCA51F7A45AB}"/>
    <cellStyle name="20% - Cor6 9 2 6" xfId="21086" xr:uid="{128C251F-4008-4943-9DF6-F7CB61ACE647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3" xfId="13510" xr:uid="{00000000-0005-0000-0000-0000E4010000}"/>
    <cellStyle name="20% - Cor6 9 3 3 2" xfId="30323" xr:uid="{278C0DF9-E390-4572-A8F2-668A5F9E5746}"/>
    <cellStyle name="20% - Cor6 9 3 4" xfId="32915" xr:uid="{443FC39C-2FE3-44F1-948C-140E4D02AD94}"/>
    <cellStyle name="20% - Cor6 9 3 5" xfId="22983" xr:uid="{D8E023C2-E61B-4016-B15E-81EC7A2032C3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5" xfId="11619" xr:uid="{00000000-0005-0000-0000-0000E4010000}"/>
    <cellStyle name="20% - Cor6 9 5 2" xfId="29135" xr:uid="{52503AA4-72EC-41D1-8B55-77E05473E6D3}"/>
    <cellStyle name="20% - Cor6 9 6" xfId="31737" xr:uid="{F4F84BA7-4A84-4AFC-B554-7FD5D50A357B}"/>
    <cellStyle name="20% - Cor6 9 7" xfId="21085" xr:uid="{5EECFA9E-7E56-4A92-9DBF-0BBF0A352D3D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3" xfId="10931" xr:uid="{00000000-0005-0000-0000-000025000000}"/>
    <cellStyle name="40% - Accent1 2 2 4" xfId="20341" xr:uid="{FACC3B6B-E4D1-4B86-A936-38661102A26E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3" xfId="12845" xr:uid="{00000000-0005-0000-0000-000025000000}"/>
    <cellStyle name="40% - Accent1 2 3 4" xfId="22317" xr:uid="{E7E95D3A-A5E8-4E24-9D2F-976ED889A9AD}"/>
    <cellStyle name="40% - Accent1 2 4" xfId="28398" xr:uid="{37F85FFA-055F-4C6B-BA9A-5D685F7D3A7B}"/>
    <cellStyle name="40% - Accent1 2 5" xfId="31091" xr:uid="{3059B6C8-6B76-4A8B-BE54-B1BEA2E10CE6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3" xfId="10842" xr:uid="{00000000-0005-0000-0000-000024000000}"/>
    <cellStyle name="40% - Accent1 3 4" xfId="20253" xr:uid="{8A6C8F5B-D9B7-40B7-A1B0-ABAE26A9C5D2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3" xfId="12774" xr:uid="{00000000-0005-0000-0000-000024000000}"/>
    <cellStyle name="40% - Accent1 4 4" xfId="22246" xr:uid="{2253B21C-52B4-41BE-A9F1-C8294DCEC3CC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6" xfId="10149" xr:uid="{00000000-0005-0000-0000-00004C000000}"/>
    <cellStyle name="40% - Accent1 6 2" xfId="28331" xr:uid="{CF2C0AAE-6995-46D2-936F-E162589F6B4B}"/>
    <cellStyle name="40% - Accent1 7" xfId="31189" xr:uid="{644C1002-337D-41EB-97E4-8E440963E9B3}"/>
    <cellStyle name="40% - Accent1 8" xfId="19621" xr:uid="{E2BF5B66-FCC9-4206-BB44-5E241BB58AE5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3" xfId="10933" xr:uid="{00000000-0005-0000-0000-000027000000}"/>
    <cellStyle name="40% - Accent2 2 2 4" xfId="20343" xr:uid="{EA69DCFF-A9E8-4CFF-93CE-5329EA9F4087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3" xfId="12847" xr:uid="{00000000-0005-0000-0000-000027000000}"/>
    <cellStyle name="40% - Accent2 2 3 4" xfId="22319" xr:uid="{3D12F0BE-6AAE-4CD0-B8B8-04983C741089}"/>
    <cellStyle name="40% - Accent2 2 4" xfId="28400" xr:uid="{28C1C568-ECA2-4F55-BCE1-80A0B99A6AB6}"/>
    <cellStyle name="40% - Accent2 2 5" xfId="31093" xr:uid="{8B572CB3-6F61-4FEF-A45A-BCFA357D35FF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3" xfId="10845" xr:uid="{00000000-0005-0000-0000-000026000000}"/>
    <cellStyle name="40% - Accent2 3 4" xfId="20256" xr:uid="{80CAB226-D456-42F0-A5B9-20528460B8E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3" xfId="12776" xr:uid="{00000000-0005-0000-0000-000026000000}"/>
    <cellStyle name="40% - Accent2 4 4" xfId="22248" xr:uid="{DA258E2F-C675-44DC-A79E-611D48F13ED1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6" xfId="10150" xr:uid="{00000000-0005-0000-0000-00004E000000}"/>
    <cellStyle name="40% - Accent2 6 2" xfId="28333" xr:uid="{AC68F8BE-AABA-4BA4-95FA-F4D1441E02DA}"/>
    <cellStyle name="40% - Accent2 7" xfId="31191" xr:uid="{7F4ABBB2-9590-4BF0-962D-C0F520292707}"/>
    <cellStyle name="40% - Accent2 8" xfId="19622" xr:uid="{C1F62559-FEBC-4F07-B4CB-0C49FB6B00F0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3" xfId="10935" xr:uid="{00000000-0005-0000-0000-000029000000}"/>
    <cellStyle name="40% - Accent3 2 2 4" xfId="20345" xr:uid="{227FB5F3-9CDD-465A-AA1C-B1453A300280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3" xfId="12849" xr:uid="{00000000-0005-0000-0000-000029000000}"/>
    <cellStyle name="40% - Accent3 2 3 4" xfId="22321" xr:uid="{DCA5B89A-71DB-417D-AFAB-53175D5663C0}"/>
    <cellStyle name="40% - Accent3 2 4" xfId="28402" xr:uid="{1288D1E2-A52B-472A-8315-5C9C03C18A56}"/>
    <cellStyle name="40% - Accent3 2 5" xfId="31095" xr:uid="{AAE6D556-A46B-4D93-B02C-3B262715452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3" xfId="10848" xr:uid="{00000000-0005-0000-0000-000028000000}"/>
    <cellStyle name="40% - Accent3 3 4" xfId="20259" xr:uid="{9FB8892C-D116-47E5-8771-3AA51444815F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3" xfId="12778" xr:uid="{00000000-0005-0000-0000-000028000000}"/>
    <cellStyle name="40% - Accent3 4 4" xfId="22250" xr:uid="{0E9AF81F-5B60-4AA1-BC11-6979209D0D7A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6" xfId="10151" xr:uid="{00000000-0005-0000-0000-000050000000}"/>
    <cellStyle name="40% - Accent3 6 2" xfId="28335" xr:uid="{4244D160-ED73-4E7B-884C-2B5E0AB22F00}"/>
    <cellStyle name="40% - Accent3 7" xfId="31193" xr:uid="{E531B2AF-A344-45F4-936C-8554BAC8639E}"/>
    <cellStyle name="40% - Accent3 8" xfId="19623" xr:uid="{C8892919-3177-414F-9B45-13AC88C475AE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3" xfId="10937" xr:uid="{00000000-0005-0000-0000-00002B000000}"/>
    <cellStyle name="40% - Accent4 2 2 4" xfId="20347" xr:uid="{A410F9EE-2FC1-48E0-AF08-BF3CE05A44ED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3" xfId="12851" xr:uid="{00000000-0005-0000-0000-00002B000000}"/>
    <cellStyle name="40% - Accent4 2 3 4" xfId="22323" xr:uid="{5ED0B9E9-F1D5-4F6D-98D3-4850B9534F48}"/>
    <cellStyle name="40% - Accent4 2 4" xfId="28404" xr:uid="{DAD11E4C-B048-4E5A-9C8C-E1F18456EBF7}"/>
    <cellStyle name="40% - Accent4 2 5" xfId="31097" xr:uid="{807DEF6F-8613-4DA5-8BCF-79FE434A2DB9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3" xfId="10850" xr:uid="{00000000-0005-0000-0000-00002A000000}"/>
    <cellStyle name="40% - Accent4 3 4" xfId="20261" xr:uid="{509EFB02-F564-49D3-8130-34BD81437EE0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3" xfId="12780" xr:uid="{00000000-0005-0000-0000-00002A000000}"/>
    <cellStyle name="40% - Accent4 4 4" xfId="22252" xr:uid="{1950200F-36A8-4F50-8D6D-1C67039A6276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6" xfId="10152" xr:uid="{00000000-0005-0000-0000-000052000000}"/>
    <cellStyle name="40% - Accent4 6 2" xfId="28337" xr:uid="{01BC780B-0735-4655-B9AA-DE1DB8352041}"/>
    <cellStyle name="40% - Accent4 7" xfId="31195" xr:uid="{7BFEEF07-128D-43E5-AEC1-2B3450B6F9A9}"/>
    <cellStyle name="40% - Accent4 8" xfId="19624" xr:uid="{29A89BBA-896D-490F-AA99-B4CA353DE713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3" xfId="10939" xr:uid="{00000000-0005-0000-0000-00002D000000}"/>
    <cellStyle name="40% - Accent5 2 2 4" xfId="20349" xr:uid="{02CC3215-441F-45FE-9BB7-CE5EB9EB8947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3" xfId="12853" xr:uid="{00000000-0005-0000-0000-00002D000000}"/>
    <cellStyle name="40% - Accent5 2 3 4" xfId="22325" xr:uid="{DFB85C54-1BA6-43B5-B3D4-4D39081C79A3}"/>
    <cellStyle name="40% - Accent5 2 4" xfId="28406" xr:uid="{648EB3CC-470A-4625-8F01-B44D25D7E4C5}"/>
    <cellStyle name="40% - Accent5 2 5" xfId="31099" xr:uid="{2AB2E6C1-BE64-4A71-9DD6-7503A5CB6453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3" xfId="10852" xr:uid="{00000000-0005-0000-0000-00002C000000}"/>
    <cellStyle name="40% - Accent5 3 4" xfId="20263" xr:uid="{1BB24976-7E29-46AE-BAA1-84DC06907041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3" xfId="12782" xr:uid="{00000000-0005-0000-0000-00002C000000}"/>
    <cellStyle name="40% - Accent5 4 4" xfId="22254" xr:uid="{271D71A5-5F1B-4573-8B1A-4C901C6BA467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6" xfId="10153" xr:uid="{00000000-0005-0000-0000-000054000000}"/>
    <cellStyle name="40% - Accent5 6 2" xfId="28339" xr:uid="{73A05D6B-5FC7-4A71-A5E8-751494593732}"/>
    <cellStyle name="40% - Accent5 7" xfId="31197" xr:uid="{116F9227-82EF-46CE-84F8-267D4F329A65}"/>
    <cellStyle name="40% - Accent5 8" xfId="19625" xr:uid="{364F15FA-DC72-4F17-B0EB-6A41A170DEEC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3" xfId="10941" xr:uid="{00000000-0005-0000-0000-00002F000000}"/>
    <cellStyle name="40% - Accent6 2 2 4" xfId="20351" xr:uid="{91CADFC3-2BDD-4C8B-A678-A7180C27792D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3" xfId="12855" xr:uid="{00000000-0005-0000-0000-00002F000000}"/>
    <cellStyle name="40% - Accent6 2 3 4" xfId="22327" xr:uid="{BD994FB7-35AF-4669-82BD-6978A0058725}"/>
    <cellStyle name="40% - Accent6 2 4" xfId="28408" xr:uid="{2CCBCC5F-1492-4128-A52C-80B9A0D775FB}"/>
    <cellStyle name="40% - Accent6 2 5" xfId="31101" xr:uid="{8FCF6DE5-927E-4967-9D07-09C35D43F74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3" xfId="10854" xr:uid="{00000000-0005-0000-0000-00002E000000}"/>
    <cellStyle name="40% - Accent6 3 4" xfId="20265" xr:uid="{CD06093D-9F3C-43B9-9E24-3428F91EAFB4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3" xfId="12784" xr:uid="{00000000-0005-0000-0000-00002E000000}"/>
    <cellStyle name="40% - Accent6 4 4" xfId="22256" xr:uid="{B7B6777A-D7D8-4601-8B28-AA0A7469B73D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6" xfId="10154" xr:uid="{00000000-0005-0000-0000-000056000000}"/>
    <cellStyle name="40% - Accent6 6 2" xfId="28341" xr:uid="{676C87AB-E5E2-4D98-A684-80A7E63515D9}"/>
    <cellStyle name="40% - Accent6 7" xfId="31199" xr:uid="{73202F71-4BB1-4CFC-8DA8-7299B7162F28}"/>
    <cellStyle name="40% - Accent6 8" xfId="19626" xr:uid="{83FFD6B8-5148-41EB-9394-64AD3B8A9BB1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3" xfId="13512" xr:uid="{00000000-0005-0000-0000-0000ED010000}"/>
    <cellStyle name="40% - Cor1 10 2 3 2" xfId="30325" xr:uid="{7E25A735-C9FC-454D-BCD4-B043041E3159}"/>
    <cellStyle name="40% - Cor1 10 2 4" xfId="32917" xr:uid="{E74009E0-0F6D-40BF-8E6F-699702D07C69}"/>
    <cellStyle name="40% - Cor1 10 2 5" xfId="22985" xr:uid="{6B93FF7D-1109-4165-91AC-6D22DCD2BC5F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4" xfId="11621" xr:uid="{00000000-0005-0000-0000-0000ED010000}"/>
    <cellStyle name="40% - Cor1 10 4 2" xfId="29137" xr:uid="{DACE3CDA-4A87-43DE-A2DD-3D687A665CF6}"/>
    <cellStyle name="40% - Cor1 10 5" xfId="31739" xr:uid="{A08C5BAD-E10A-4369-9678-DDE6DB4A92BF}"/>
    <cellStyle name="40% - Cor1 10 6" xfId="21087" xr:uid="{E636704C-FAFF-4AB8-85F9-A5801DF33E24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3" xfId="13513" xr:uid="{00000000-0005-0000-0000-0000EE010000}"/>
    <cellStyle name="40% - Cor1 11 2 3 2" xfId="30326" xr:uid="{EE985C43-DA13-4B79-9EA9-A90D63D6FB5A}"/>
    <cellStyle name="40% - Cor1 11 2 4" xfId="32918" xr:uid="{2E76AD34-F5C4-49A9-8B12-0239F2A73937}"/>
    <cellStyle name="40% - Cor1 11 2 5" xfId="22986" xr:uid="{AB7BDC13-31F3-4B2A-9473-7FB823161754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4" xfId="11622" xr:uid="{00000000-0005-0000-0000-0000EE010000}"/>
    <cellStyle name="40% - Cor1 11 4 2" xfId="29138" xr:uid="{030EB2FC-B165-4EBC-AA64-C7991695A810}"/>
    <cellStyle name="40% - Cor1 11 5" xfId="31740" xr:uid="{C6D8C15B-6D8F-4A7D-94D7-ABF8E7A33A86}"/>
    <cellStyle name="40% - Cor1 11 6" xfId="21088" xr:uid="{171EA27C-7031-4612-8171-DFA283E88773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3" xfId="13514" xr:uid="{00000000-0005-0000-0000-0000EF010000}"/>
    <cellStyle name="40% - Cor1 12 2 3 2" xfId="30327" xr:uid="{FBBB1BB4-5984-480D-98D9-D134E2CE8D77}"/>
    <cellStyle name="40% - Cor1 12 2 4" xfId="32919" xr:uid="{B5E66D2F-05C1-47DA-8FAE-D8BD4F85527C}"/>
    <cellStyle name="40% - Cor1 12 2 5" xfId="22987" xr:uid="{787AEED6-6CD2-4D19-9310-10E32F49012C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4" xfId="11623" xr:uid="{00000000-0005-0000-0000-0000EF010000}"/>
    <cellStyle name="40% - Cor1 12 4 2" xfId="29139" xr:uid="{B5DCFF6B-284E-4775-8008-075979CF6B34}"/>
    <cellStyle name="40% - Cor1 12 5" xfId="31741" xr:uid="{56383097-D28F-4272-B764-BBA2F3DDAC77}"/>
    <cellStyle name="40% - Cor1 12 6" xfId="21089" xr:uid="{1E707C2D-CE53-4ACA-B184-0B9B7E0D9AF9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3" xfId="13515" xr:uid="{00000000-0005-0000-0000-0000F0010000}"/>
    <cellStyle name="40% - Cor1 13 2 3 2" xfId="30328" xr:uid="{B5AFA9D6-5630-45CD-98A7-546DCABA1DF8}"/>
    <cellStyle name="40% - Cor1 13 2 4" xfId="32920" xr:uid="{7FADEA8D-CDA7-45EA-AEEA-D19B1D484914}"/>
    <cellStyle name="40% - Cor1 13 2 5" xfId="22988" xr:uid="{4E143C5B-9E62-4135-BB49-AA1ADFADD1DC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4" xfId="11624" xr:uid="{00000000-0005-0000-0000-0000F0010000}"/>
    <cellStyle name="40% - Cor1 13 4 2" xfId="29140" xr:uid="{950AB249-C47C-4B84-9C8B-7888BDAD564C}"/>
    <cellStyle name="40% - Cor1 13 5" xfId="31742" xr:uid="{53131EDA-1693-4572-96D8-D720A282D3EF}"/>
    <cellStyle name="40% - Cor1 13 6" xfId="21090" xr:uid="{7E7784BB-9B57-457F-9379-98CD63F05C2A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3" xfId="13516" xr:uid="{00000000-0005-0000-0000-0000F1010000}"/>
    <cellStyle name="40% - Cor1 14 2 3 2" xfId="30329" xr:uid="{733F742C-2820-4A04-AD1E-DAC272E6F5AB}"/>
    <cellStyle name="40% - Cor1 14 2 4" xfId="32921" xr:uid="{4E955FA2-4F5B-4F00-A995-608E512340D9}"/>
    <cellStyle name="40% - Cor1 14 2 5" xfId="22989" xr:uid="{F37B5442-A1C4-4BB4-9DC9-4C746F73C10A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4" xfId="11625" xr:uid="{00000000-0005-0000-0000-0000F1010000}"/>
    <cellStyle name="40% - Cor1 14 4 2" xfId="29141" xr:uid="{B00523EF-D8BD-46F8-8FD7-17FF4B0CC116}"/>
    <cellStyle name="40% - Cor1 14 5" xfId="31743" xr:uid="{E19C7ABF-13FA-4609-8253-5CB39C8F811C}"/>
    <cellStyle name="40% - Cor1 14 6" xfId="21091" xr:uid="{2F8E699B-0EA8-416D-96A0-F19ADD263BD8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3" xfId="13517" xr:uid="{00000000-0005-0000-0000-0000F2010000}"/>
    <cellStyle name="40% - Cor1 15 2 3 2" xfId="30330" xr:uid="{16CDF4BF-B90B-4B83-91F2-51D754ECEB43}"/>
    <cellStyle name="40% - Cor1 15 2 4" xfId="32922" xr:uid="{33B5D328-8FE0-4ABF-889B-1656407F0EE2}"/>
    <cellStyle name="40% - Cor1 15 2 5" xfId="22990" xr:uid="{B310E360-DC4F-4AFE-819E-C637B7FB9E59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4" xfId="11626" xr:uid="{00000000-0005-0000-0000-0000F2010000}"/>
    <cellStyle name="40% - Cor1 15 4 2" xfId="29142" xr:uid="{DAD1F905-024C-4196-BA50-7C6E6E3C2E6A}"/>
    <cellStyle name="40% - Cor1 15 5" xfId="31744" xr:uid="{572E1494-8492-45E0-B447-7AA4685536C2}"/>
    <cellStyle name="40% - Cor1 15 6" xfId="21092" xr:uid="{862B5272-14BB-41A5-8F80-9CB655960DA9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3" xfId="13518" xr:uid="{00000000-0005-0000-0000-0000F3010000}"/>
    <cellStyle name="40% - Cor1 16 2 3 2" xfId="30331" xr:uid="{D6FC8F71-66D2-4DEF-BA63-6DFF6E011A41}"/>
    <cellStyle name="40% - Cor1 16 2 4" xfId="32923" xr:uid="{8D98925F-EBA2-488C-9318-328485614134}"/>
    <cellStyle name="40% - Cor1 16 2 5" xfId="22991" xr:uid="{79B41DFE-2593-418C-881F-C6C81ED282BB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4" xfId="11627" xr:uid="{00000000-0005-0000-0000-0000F3010000}"/>
    <cellStyle name="40% - Cor1 16 4 2" xfId="29143" xr:uid="{31306CE1-77AE-4F0F-A9B2-D54C41048C5E}"/>
    <cellStyle name="40% - Cor1 16 5" xfId="31745" xr:uid="{9C8D6E73-577F-461C-AB61-5E7E2A98818B}"/>
    <cellStyle name="40% - Cor1 16 6" xfId="21093" xr:uid="{F0B0C6BB-8686-4D36-B094-717BD8C5DAAF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3" xfId="13519" xr:uid="{00000000-0005-0000-0000-0000F4010000}"/>
    <cellStyle name="40% - Cor1 17 2 3 2" xfId="30332" xr:uid="{99D5391C-FDD0-4272-8CE8-6EDFF254EE57}"/>
    <cellStyle name="40% - Cor1 17 2 4" xfId="32924" xr:uid="{9FD6E913-2867-439D-AEA9-CA870587E7B1}"/>
    <cellStyle name="40% - Cor1 17 2 5" xfId="22992" xr:uid="{33FF4A9F-7364-4359-B56A-55B6FBBE13F7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4" xfId="11628" xr:uid="{00000000-0005-0000-0000-0000F4010000}"/>
    <cellStyle name="40% - Cor1 17 4 2" xfId="29144" xr:uid="{A151DD66-74B3-4005-9674-91083851C5DA}"/>
    <cellStyle name="40% - Cor1 17 5" xfId="31746" xr:uid="{AACCA281-EE53-4BD5-A5D8-378A16D67411}"/>
    <cellStyle name="40% - Cor1 17 6" xfId="21094" xr:uid="{AE1A370B-A352-4039-B6B7-86741399B040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3" xfId="13520" xr:uid="{00000000-0005-0000-0000-0000F5010000}"/>
    <cellStyle name="40% - Cor1 18 2 3 2" xfId="30333" xr:uid="{0C8B9937-788A-487C-A2AE-52FBEA390121}"/>
    <cellStyle name="40% - Cor1 18 2 4" xfId="32925" xr:uid="{70E7BFB5-48B9-40BD-A58F-71B0360DF1E9}"/>
    <cellStyle name="40% - Cor1 18 2 5" xfId="22993" xr:uid="{D8652ADA-36B3-4561-91AF-37A39F45D96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4" xfId="11629" xr:uid="{00000000-0005-0000-0000-0000F5010000}"/>
    <cellStyle name="40% - Cor1 18 4 2" xfId="29145" xr:uid="{F2FF0BC4-03BC-4CD9-A47C-F244365F4F43}"/>
    <cellStyle name="40% - Cor1 18 5" xfId="31747" xr:uid="{C7FDB414-E5F8-42B0-9C73-9CC4580A6E73}"/>
    <cellStyle name="40% - Cor1 18 6" xfId="21095" xr:uid="{A123BE8E-4718-44A8-8E7D-216242EC82E0}"/>
    <cellStyle name="40% - Cor1 19" xfId="2599" xr:uid="{00000000-0005-0000-0000-0000F6010000}"/>
    <cellStyle name="40% - Cor1 2" xfId="131" xr:uid="{00000000-0005-0000-0000-000058000000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3" xfId="13522" xr:uid="{00000000-0005-0000-0000-0000F8010000}"/>
    <cellStyle name="40% - Cor1 2 2 2 2 4" xfId="22995" xr:uid="{CE45D7FF-CDC7-4DC8-8ADC-D4E7F3FB8DEF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4" xfId="11631" xr:uid="{00000000-0005-0000-0000-0000F8010000}"/>
    <cellStyle name="40% - Cor1 2 2 2 4 2" xfId="29147" xr:uid="{393E29A1-0012-40EB-8663-D8B34DCBC5D0}"/>
    <cellStyle name="40% - Cor1 2 2 2 5" xfId="31749" xr:uid="{BF0D0140-7CDC-402A-9E19-A8B262E57C57}"/>
    <cellStyle name="40% - Cor1 2 2 2 6" xfId="21097" xr:uid="{7B978932-CDE2-41BA-8945-14D4EB523FC5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3" xfId="10973" xr:uid="{00000000-0005-0000-0000-000032000000}"/>
    <cellStyle name="40% - Cor1 2 2 3 3 2" xfId="30335" xr:uid="{C40FF328-7CC6-4593-94FF-0A0AA62B3838}"/>
    <cellStyle name="40% - Cor1 2 2 3 4" xfId="32927" xr:uid="{10AE4462-2A66-4EEF-BAAB-167468DB9A39}"/>
    <cellStyle name="40% - Cor1 2 2 3 5" xfId="20383" xr:uid="{5FAFEF7B-1E0E-4990-AD0D-97112454389C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3" xfId="12887" xr:uid="{00000000-0005-0000-0000-000032000000}"/>
    <cellStyle name="40% - Cor1 2 2 4 4" xfId="22359" xr:uid="{CDEBC9CC-9389-4CEE-9521-41E81FA03C19}"/>
    <cellStyle name="40% - Cor1 2 2 5" xfId="28440" xr:uid="{08024D2C-966F-4015-AB1E-2D9346019FC0}"/>
    <cellStyle name="40% - Cor1 2 2 6" xfId="31133" xr:uid="{3A2D178F-015C-4640-8EDE-C5227D588272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3" xfId="13521" xr:uid="{00000000-0005-0000-0000-0000F7010000}"/>
    <cellStyle name="40% - Cor1 2 3 2 4" xfId="22994" xr:uid="{F775716B-4462-4138-9D5A-F6B4A9F4B2CE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4" xfId="11630" xr:uid="{00000000-0005-0000-0000-0000F7010000}"/>
    <cellStyle name="40% - Cor1 2 3 4 2" xfId="29146" xr:uid="{B27D70DA-45E8-44E8-8788-CE2C60096726}"/>
    <cellStyle name="40% - Cor1 2 3 5" xfId="31748" xr:uid="{C7DECB65-75D3-408D-8914-C20571E8E01F}"/>
    <cellStyle name="40% - Cor1 2 3 6" xfId="21096" xr:uid="{4E58AFC9-8702-44F4-AE35-BE9E7752518A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3" xfId="10891" xr:uid="{00000000-0005-0000-0000-000031000000}"/>
    <cellStyle name="40% - Cor1 2 4 3 2" xfId="30334" xr:uid="{39EF0121-CDD0-41A1-B68A-906ECDC8EBC8}"/>
    <cellStyle name="40% - Cor1 2 4 4" xfId="32926" xr:uid="{B15A96AB-6296-4DBA-9B8E-A9505FE519E2}"/>
    <cellStyle name="40% - Cor1 2 4 5" xfId="20305" xr:uid="{80FF538D-4A00-47EA-97F5-48E0EE750F94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3" xfId="12808" xr:uid="{00000000-0005-0000-0000-000031000000}"/>
    <cellStyle name="40% - Cor1 2 5 4" xfId="22280" xr:uid="{38B2C6B0-53A7-46D3-875F-FD1925D9166C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7" xfId="10205" xr:uid="{00000000-0005-0000-0000-000058000000}"/>
    <cellStyle name="40% - Cor1 2 7 2" xfId="28362" xr:uid="{FE0D2ED6-3A23-4744-A7D2-CE317C497D76}"/>
    <cellStyle name="40% - Cor1 2 8" xfId="31055" xr:uid="{0359E96C-A81A-474D-8936-07C0EE563109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3" xfId="13523" xr:uid="{00000000-0005-0000-0000-0000F9010000}"/>
    <cellStyle name="40% - Cor1 20 2 3 2" xfId="30336" xr:uid="{30C1935B-A69D-49C0-9B46-28AE0CD230DB}"/>
    <cellStyle name="40% - Cor1 20 2 4" xfId="32928" xr:uid="{707AEE46-D291-4F5E-A50D-E54A25D6608D}"/>
    <cellStyle name="40% - Cor1 20 2 5" xfId="22996" xr:uid="{1859B1BA-DBC9-418F-9D84-A7D4957357F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4" xfId="11632" xr:uid="{00000000-0005-0000-0000-0000F9010000}"/>
    <cellStyle name="40% - Cor1 20 4 2" xfId="29148" xr:uid="{E6B0257C-0E3C-4FA9-A822-1E098B59FDAB}"/>
    <cellStyle name="40% - Cor1 20 5" xfId="31750" xr:uid="{F4D31304-CAD4-4E4E-A840-4BF8EC372301}"/>
    <cellStyle name="40% - Cor1 20 6" xfId="21098" xr:uid="{AD09CBB8-DA3A-4FDD-858E-8323A06E1FED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3" xfId="13524" xr:uid="{00000000-0005-0000-0000-0000FA010000}"/>
    <cellStyle name="40% - Cor1 21 2 3 2" xfId="30337" xr:uid="{A7C79E4C-EC28-40BC-A66D-AFC14709E3F4}"/>
    <cellStyle name="40% - Cor1 21 2 4" xfId="32929" xr:uid="{79E753A4-E1E4-44B8-89BD-AC02BC485362}"/>
    <cellStyle name="40% - Cor1 21 2 5" xfId="22997" xr:uid="{AE5A5605-8380-474A-BA21-9AC05EB54F21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4" xfId="11633" xr:uid="{00000000-0005-0000-0000-0000FA010000}"/>
    <cellStyle name="40% - Cor1 21 4 2" xfId="29149" xr:uid="{EA0E4D7B-14E2-417B-A561-D31901FB8C29}"/>
    <cellStyle name="40% - Cor1 21 5" xfId="31751" xr:uid="{DB661A4E-A3D5-4F2D-86F4-E490411DF7E9}"/>
    <cellStyle name="40% - Cor1 21 6" xfId="21099" xr:uid="{A941B343-0D89-4363-B170-58BD350E32C2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3" xfId="13525" xr:uid="{00000000-0005-0000-0000-0000FB010000}"/>
    <cellStyle name="40% - Cor1 22 2 3 2" xfId="30338" xr:uid="{1FEB348C-8047-4B92-B195-CD749B2BB311}"/>
    <cellStyle name="40% - Cor1 22 2 4" xfId="32930" xr:uid="{048BD1ED-E8E2-49F1-8BD7-3505922FE9F0}"/>
    <cellStyle name="40% - Cor1 22 2 5" xfId="22998" xr:uid="{31C21291-81B0-4329-9D4D-D2FEE49DC01B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4" xfId="11634" xr:uid="{00000000-0005-0000-0000-0000FB010000}"/>
    <cellStyle name="40% - Cor1 22 4 2" xfId="29150" xr:uid="{853AC7DC-EF82-48EC-A749-ED943EB3F859}"/>
    <cellStyle name="40% - Cor1 22 5" xfId="31752" xr:uid="{8729160B-7F59-4C44-88F9-2D9C2BD38A33}"/>
    <cellStyle name="40% - Cor1 22 6" xfId="21100" xr:uid="{131A784C-4E7B-4A08-BB12-4B4E71C38E39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3" xfId="13526" xr:uid="{00000000-0005-0000-0000-0000FC010000}"/>
    <cellStyle name="40% - Cor1 23 2 3 2" xfId="30339" xr:uid="{5F83EA69-6919-418F-A50D-E47D0618802D}"/>
    <cellStyle name="40% - Cor1 23 2 4" xfId="32931" xr:uid="{4EFC07C9-78C6-4846-8BA2-12C1202AC0FB}"/>
    <cellStyle name="40% - Cor1 23 2 5" xfId="22999" xr:uid="{AE0ADF4C-69CA-48C2-A796-2AFD59332D65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4" xfId="11635" xr:uid="{00000000-0005-0000-0000-0000FC010000}"/>
    <cellStyle name="40% - Cor1 23 4 2" xfId="29151" xr:uid="{2C2C6C68-6F16-415F-BCD4-3ED28A74A931}"/>
    <cellStyle name="40% - Cor1 23 5" xfId="31753" xr:uid="{A740EFDD-B9BF-498D-BCE0-21FBFAD791C5}"/>
    <cellStyle name="40% - Cor1 23 6" xfId="21101" xr:uid="{7AB84B5E-631D-4021-8FA4-BDE7131DFB59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3" xfId="13527" xr:uid="{00000000-0005-0000-0000-0000FD010000}"/>
    <cellStyle name="40% - Cor1 24 2 3 2" xfId="30340" xr:uid="{27CE5A16-E5D1-4F34-823F-9CE9047E1503}"/>
    <cellStyle name="40% - Cor1 24 2 4" xfId="32932" xr:uid="{B6EB3695-F326-4E80-BDC7-597BA8A4C39B}"/>
    <cellStyle name="40% - Cor1 24 2 5" xfId="23000" xr:uid="{1A586C41-F93F-4093-9D89-BFE367F173B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4" xfId="11636" xr:uid="{00000000-0005-0000-0000-0000FD010000}"/>
    <cellStyle name="40% - Cor1 24 4 2" xfId="29152" xr:uid="{068ADDA5-B7B3-4CE4-9ACF-6F994E88B6C2}"/>
    <cellStyle name="40% - Cor1 24 5" xfId="31754" xr:uid="{20C646AD-0807-46E5-904C-D7321C66885E}"/>
    <cellStyle name="40% - Cor1 24 6" xfId="21102" xr:uid="{DCCDB5E4-65BD-4ACE-97C4-E4BCD263406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3" xfId="13528" xr:uid="{00000000-0005-0000-0000-0000FE010000}"/>
    <cellStyle name="40% - Cor1 25 2 3 2" xfId="30341" xr:uid="{37D6B585-99C7-4575-A7EF-E9823DC6A68D}"/>
    <cellStyle name="40% - Cor1 25 2 4" xfId="32933" xr:uid="{6D7BA255-877B-45A2-A13D-FFA28799DAD8}"/>
    <cellStyle name="40% - Cor1 25 2 5" xfId="23001" xr:uid="{811B2C47-4A1B-43C4-B6CF-669566C1264C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4" xfId="11637" xr:uid="{00000000-0005-0000-0000-0000FE010000}"/>
    <cellStyle name="40% - Cor1 25 4 2" xfId="29153" xr:uid="{C1A58F36-9660-4809-820D-5A67D5E84A4B}"/>
    <cellStyle name="40% - Cor1 25 5" xfId="31755" xr:uid="{407F1519-A319-4BA3-8E73-FF5E31EBE93D}"/>
    <cellStyle name="40% - Cor1 25 6" xfId="21103" xr:uid="{E5714FD7-546C-418D-A6E3-861572D54805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3" xfId="13529" xr:uid="{00000000-0005-0000-0000-0000FF010000}"/>
    <cellStyle name="40% - Cor1 26 2 3 2" xfId="30342" xr:uid="{F8092DCA-F032-4581-8ECA-F58D4E9A43BC}"/>
    <cellStyle name="40% - Cor1 26 2 4" xfId="32934" xr:uid="{6FBEA57A-2727-4F1B-8CF9-F5D03EA6D721}"/>
    <cellStyle name="40% - Cor1 26 2 5" xfId="23002" xr:uid="{E285D022-CA66-4FEB-AB73-EAFB4CB49A3D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4" xfId="11638" xr:uid="{00000000-0005-0000-0000-0000FF010000}"/>
    <cellStyle name="40% - Cor1 26 4 2" xfId="29154" xr:uid="{1BDA5AD5-0ED1-41BF-A702-3BB579B858E3}"/>
    <cellStyle name="40% - Cor1 26 5" xfId="31756" xr:uid="{2B0832C6-8883-4898-8913-199FC89E9452}"/>
    <cellStyle name="40% - Cor1 26 6" xfId="21104" xr:uid="{DF5055B1-E154-4598-B659-6C6C8AC70A82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3" xfId="13530" xr:uid="{00000000-0005-0000-0000-000000020000}"/>
    <cellStyle name="40% - Cor1 27 2 3 2" xfId="30343" xr:uid="{7CA2F6D4-8BBB-4F84-8C93-722371E5B637}"/>
    <cellStyle name="40% - Cor1 27 2 4" xfId="32935" xr:uid="{3D979B86-6430-4BCE-A734-9028FF5443DC}"/>
    <cellStyle name="40% - Cor1 27 2 5" xfId="23003" xr:uid="{35349A8E-9267-4322-9CB4-A0D20D50287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4" xfId="11639" xr:uid="{00000000-0005-0000-0000-000000020000}"/>
    <cellStyle name="40% - Cor1 27 4 2" xfId="29155" xr:uid="{EF9FD901-4599-496A-84FA-DB8D47CDB3E6}"/>
    <cellStyle name="40% - Cor1 27 5" xfId="31757" xr:uid="{7A08EAAF-747B-4228-A747-DEDD09D4E796}"/>
    <cellStyle name="40% - Cor1 27 6" xfId="21105" xr:uid="{DBB2A8DD-5C51-47A1-ADED-F482A65C3D0F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3" xfId="13531" xr:uid="{00000000-0005-0000-0000-000001020000}"/>
    <cellStyle name="40% - Cor1 28 2 3 2" xfId="30344" xr:uid="{EA075DCE-A46D-46DD-AD99-FBB6DD6470AA}"/>
    <cellStyle name="40% - Cor1 28 2 4" xfId="32936" xr:uid="{EBEBA4C3-E3D9-40B4-B319-E156A1E9A649}"/>
    <cellStyle name="40% - Cor1 28 2 5" xfId="23004" xr:uid="{D51A23F4-2621-4CE2-B7F1-5795276F90F3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4" xfId="11640" xr:uid="{00000000-0005-0000-0000-000001020000}"/>
    <cellStyle name="40% - Cor1 28 4 2" xfId="29156" xr:uid="{840F6A76-2FFD-456B-9C07-6A20ABF942C8}"/>
    <cellStyle name="40% - Cor1 28 5" xfId="31758" xr:uid="{755B1A07-ED50-4833-BFC5-143FCC76A78A}"/>
    <cellStyle name="40% - Cor1 28 6" xfId="21106" xr:uid="{594BDBE2-B834-4630-A4D0-6DB31D873F88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3" xfId="13532" xr:uid="{00000000-0005-0000-0000-000002020000}"/>
    <cellStyle name="40% - Cor1 29 2 3 2" xfId="30345" xr:uid="{F92B5342-3579-4BE8-B99E-5E28CEBE39A6}"/>
    <cellStyle name="40% - Cor1 29 2 4" xfId="32937" xr:uid="{B94FAA85-18B9-4B3B-9D2A-2EDEF2A50661}"/>
    <cellStyle name="40% - Cor1 29 2 5" xfId="23005" xr:uid="{B04E06A1-D324-4D12-92BC-945A1472E235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4" xfId="11641" xr:uid="{00000000-0005-0000-0000-000002020000}"/>
    <cellStyle name="40% - Cor1 29 4 2" xfId="29157" xr:uid="{DC138D82-7207-4B9B-B645-763FE5E5AFE2}"/>
    <cellStyle name="40% - Cor1 29 5" xfId="31759" xr:uid="{5DBFD85A-32D6-450E-B7E8-3E79C042CE22}"/>
    <cellStyle name="40% - Cor1 29 6" xfId="21107" xr:uid="{4D795206-65F7-4179-9D6F-E903F1C12484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3" xfId="11643" xr:uid="{00000000-0005-0000-0000-000004020000}"/>
    <cellStyle name="40% - Cor1 3 2 2 3 2" xfId="30347" xr:uid="{5FDC33E0-01AC-476F-B630-D89315FA10B0}"/>
    <cellStyle name="40% - Cor1 3 2 2 4" xfId="32939" xr:uid="{4E0DBE58-F757-4726-8F23-F2F4AA6B942D}"/>
    <cellStyle name="40% - Cor1 3 2 2 5" xfId="21109" xr:uid="{1508B7D0-198F-404D-BD8F-7849B91C43F7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3" xfId="13534" xr:uid="{00000000-0005-0000-0000-000004020000}"/>
    <cellStyle name="40% - Cor1 3 2 3 4" xfId="23007" xr:uid="{0E789EC4-6A04-458B-9937-34A5CACFE93C}"/>
    <cellStyle name="40% - Cor1 3 2 4" xfId="29159" xr:uid="{9252092B-1C4B-4543-B2C3-4612FEB445DA}"/>
    <cellStyle name="40% - Cor1 3 2 5" xfId="31761" xr:uid="{1A64788F-B5F2-4F4C-A333-345402298A88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3" xfId="13533" xr:uid="{00000000-0005-0000-0000-000003020000}"/>
    <cellStyle name="40% - Cor1 3 3 2 4" xfId="23006" xr:uid="{9BD18BA0-260A-446E-9948-9507BE909424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4" xfId="11642" xr:uid="{00000000-0005-0000-0000-000003020000}"/>
    <cellStyle name="40% - Cor1 3 3 4 2" xfId="29158" xr:uid="{A35F2194-6CB4-4ACA-B953-FE113668BC26}"/>
    <cellStyle name="40% - Cor1 3 3 5" xfId="31760" xr:uid="{E8137070-C0E1-4DFA-A7A9-C392C6711D1E}"/>
    <cellStyle name="40% - Cor1 3 3 6" xfId="21108" xr:uid="{0590822E-5D38-43DC-AA57-CF29FB5AB4D1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3" xfId="10945" xr:uid="{00000000-0005-0000-0000-000033000000}"/>
    <cellStyle name="40% - Cor1 3 4 3 2" xfId="30346" xr:uid="{258F6B74-E09A-42D6-B4D1-CCC487F1662C}"/>
    <cellStyle name="40% - Cor1 3 4 4" xfId="32938" xr:uid="{80F8D2D8-ECF8-463C-AFD0-5512D511F101}"/>
    <cellStyle name="40% - Cor1 3 4 5" xfId="20355" xr:uid="{E046DD7E-88A1-4001-BF8D-B092E7E470A0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3" xfId="12859" xr:uid="{00000000-0005-0000-0000-000033000000}"/>
    <cellStyle name="40% - Cor1 3 5 4" xfId="22331" xr:uid="{B2CE7422-9417-43B3-B730-C84476C0431A}"/>
    <cellStyle name="40% - Cor1 3 6" xfId="28412" xr:uid="{6D396B60-4D8C-4E1E-8310-E826615CC387}"/>
    <cellStyle name="40% - Cor1 3 7" xfId="31105" xr:uid="{B85FBE22-B54C-450D-8C88-66ADA694B505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3" xfId="13535" xr:uid="{00000000-0005-0000-0000-000005020000}"/>
    <cellStyle name="40% - Cor1 30 2 3 2" xfId="30348" xr:uid="{AC5E20EA-B9FB-423E-97D2-B49DA1F1DD6D}"/>
    <cellStyle name="40% - Cor1 30 2 4" xfId="32940" xr:uid="{9B733076-42BA-4634-B8C4-E1124FBDFC1D}"/>
    <cellStyle name="40% - Cor1 30 2 5" xfId="23008" xr:uid="{4B561B00-9C7D-4E4B-A08F-338C460E290D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4" xfId="11644" xr:uid="{00000000-0005-0000-0000-000005020000}"/>
    <cellStyle name="40% - Cor1 30 4 2" xfId="29160" xr:uid="{9F81C3C1-87B1-4F59-9B3F-E1C9AF7644EB}"/>
    <cellStyle name="40% - Cor1 30 5" xfId="31762" xr:uid="{FBFEA491-FCA6-4646-847A-913549B89ACE}"/>
    <cellStyle name="40% - Cor1 30 6" xfId="21110" xr:uid="{39B9F038-B870-46A6-ADFA-AE8A46D91115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3" xfId="13536" xr:uid="{00000000-0005-0000-0000-000006020000}"/>
    <cellStyle name="40% - Cor1 31 2 3 2" xfId="30349" xr:uid="{B5FEC411-8DA1-486B-AAB4-E39EB34E4519}"/>
    <cellStyle name="40% - Cor1 31 2 4" xfId="32941" xr:uid="{F1633277-57DC-4F70-AB81-6BB25C0A48E8}"/>
    <cellStyle name="40% - Cor1 31 2 5" xfId="23009" xr:uid="{FFCC9CE8-5A1E-4E6B-8875-76071FA9E98F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4" xfId="11645" xr:uid="{00000000-0005-0000-0000-000006020000}"/>
    <cellStyle name="40% - Cor1 31 4 2" xfId="29161" xr:uid="{331BDC64-F15F-4404-9A19-03094B7EE380}"/>
    <cellStyle name="40% - Cor1 31 5" xfId="31763" xr:uid="{69264ED3-7094-4015-85AA-3D1E21CA6E56}"/>
    <cellStyle name="40% - Cor1 31 6" xfId="21111" xr:uid="{D10C49F5-8BF1-478D-A4AE-815BF778C5D6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3" xfId="13537" xr:uid="{00000000-0005-0000-0000-000007020000}"/>
    <cellStyle name="40% - Cor1 32 2 3 2" xfId="30350" xr:uid="{8D1671ED-A02C-47E2-A5B1-81C8F9452A70}"/>
    <cellStyle name="40% - Cor1 32 2 4" xfId="32942" xr:uid="{5D3CB9E4-D066-4561-A844-02C34F99F13D}"/>
    <cellStyle name="40% - Cor1 32 2 5" xfId="23010" xr:uid="{36DFB1CA-CFDF-4A33-85DD-93184335C20E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4" xfId="11646" xr:uid="{00000000-0005-0000-0000-000007020000}"/>
    <cellStyle name="40% - Cor1 32 4 2" xfId="29162" xr:uid="{F852BADE-113B-4E87-9711-6E0A5FBAA6EB}"/>
    <cellStyle name="40% - Cor1 32 5" xfId="31764" xr:uid="{A76DE61A-0C33-4C2D-A3D2-93C8103C3C62}"/>
    <cellStyle name="40% - Cor1 32 6" xfId="21112" xr:uid="{6B42CF9A-BD80-482D-A0C0-000A91674E9E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3" xfId="13538" xr:uid="{00000000-0005-0000-0000-000008020000}"/>
    <cellStyle name="40% - Cor1 33 2 3 2" xfId="30351" xr:uid="{1614D5BF-3789-4A84-8FFE-DE0912AA6127}"/>
    <cellStyle name="40% - Cor1 33 2 4" xfId="32943" xr:uid="{A0D267C4-4F6E-4B2B-80B8-FA1A3360399D}"/>
    <cellStyle name="40% - Cor1 33 2 5" xfId="23011" xr:uid="{B4170991-08D8-471A-84F1-BF366B13CC73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4" xfId="11647" xr:uid="{00000000-0005-0000-0000-000008020000}"/>
    <cellStyle name="40% - Cor1 33 4 2" xfId="29163" xr:uid="{3C9CE889-BA1E-4E27-B042-3EB581938454}"/>
    <cellStyle name="40% - Cor1 33 5" xfId="31765" xr:uid="{B394E56C-05CA-4BA9-B8D0-F26F0C949030}"/>
    <cellStyle name="40% - Cor1 33 6" xfId="21113" xr:uid="{BF2474CA-DBFD-49AC-B05B-EB0BB22DE292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3" xfId="13539" xr:uid="{00000000-0005-0000-0000-000009020000}"/>
    <cellStyle name="40% - Cor1 34 2 3 2" xfId="30352" xr:uid="{D8C17747-3543-4BF4-985B-BC4C93C6DDEB}"/>
    <cellStyle name="40% - Cor1 34 2 4" xfId="32944" xr:uid="{CCF5E237-81A9-4602-BBBD-FB17321DF697}"/>
    <cellStyle name="40% - Cor1 34 2 5" xfId="23012" xr:uid="{49AA7B7A-1F59-485C-AEA8-0E66923F62E6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4" xfId="11648" xr:uid="{00000000-0005-0000-0000-000009020000}"/>
    <cellStyle name="40% - Cor1 34 4 2" xfId="29164" xr:uid="{B4D572A3-EF75-4605-9724-899505371CE9}"/>
    <cellStyle name="40% - Cor1 34 5" xfId="31766" xr:uid="{C1B5FFC4-1B1F-47AF-B49B-DA3211299381}"/>
    <cellStyle name="40% - Cor1 34 6" xfId="21114" xr:uid="{37DEE4CC-08D3-485A-8816-CB8AC706A2B6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3" xfId="13540" xr:uid="{00000000-0005-0000-0000-00000A020000}"/>
    <cellStyle name="40% - Cor1 35 2 3 2" xfId="30353" xr:uid="{2A13FD6F-DE2A-45E2-B73C-464D8A22C744}"/>
    <cellStyle name="40% - Cor1 35 2 4" xfId="32945" xr:uid="{4168940F-E542-4215-98AE-79F514CF5E83}"/>
    <cellStyle name="40% - Cor1 35 2 5" xfId="23013" xr:uid="{0D92BC87-2D57-4191-88E8-3C4161204939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4" xfId="11649" xr:uid="{00000000-0005-0000-0000-00000A020000}"/>
    <cellStyle name="40% - Cor1 35 4 2" xfId="29165" xr:uid="{09FD4A9A-A96C-4EF5-8E30-11192C35504A}"/>
    <cellStyle name="40% - Cor1 35 5" xfId="31767" xr:uid="{5F39E38A-A946-4663-9054-60526AC0C03A}"/>
    <cellStyle name="40% - Cor1 35 6" xfId="21115" xr:uid="{218E5043-DB93-4E1B-B8AE-B04EFBD41A8F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3" xfId="13541" xr:uid="{00000000-0005-0000-0000-00000B020000}"/>
    <cellStyle name="40% - Cor1 36 2 3 2" xfId="30354" xr:uid="{D71C0192-6A52-4EAD-A4FE-AC5A8ADB616A}"/>
    <cellStyle name="40% - Cor1 36 2 4" xfId="32946" xr:uid="{47B2E1E9-98FE-442F-9F0A-FE2CB7BD5AED}"/>
    <cellStyle name="40% - Cor1 36 2 5" xfId="23014" xr:uid="{1AB1A359-1AB1-4C00-827F-665410995BDF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4" xfId="11650" xr:uid="{00000000-0005-0000-0000-00000B020000}"/>
    <cellStyle name="40% - Cor1 36 4 2" xfId="29166" xr:uid="{9DD661F6-F194-4CCB-A5B7-128E2DDC0583}"/>
    <cellStyle name="40% - Cor1 36 5" xfId="31768" xr:uid="{FC60CDBA-8FF6-4BA8-ABCE-2D32FC079658}"/>
    <cellStyle name="40% - Cor1 36 6" xfId="21116" xr:uid="{739C91BA-1C2C-4646-BFB4-C51045C7098A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3" xfId="13542" xr:uid="{00000000-0005-0000-0000-00000C020000}"/>
    <cellStyle name="40% - Cor1 37 2 3 2" xfId="30355" xr:uid="{BE898D75-599F-494A-86B9-25000B7D5CC9}"/>
    <cellStyle name="40% - Cor1 37 2 4" xfId="32947" xr:uid="{FB2B1052-E703-42BC-936B-ABB1E5930F31}"/>
    <cellStyle name="40% - Cor1 37 2 5" xfId="23015" xr:uid="{F6D0446B-1270-4582-AC2D-4E4D0B819677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4" xfId="11651" xr:uid="{00000000-0005-0000-0000-00000C020000}"/>
    <cellStyle name="40% - Cor1 37 4 2" xfId="29167" xr:uid="{73FF22DD-6EF3-4511-9B0A-8EBB2142B933}"/>
    <cellStyle name="40% - Cor1 37 5" xfId="31769" xr:uid="{2E543D8F-E43C-4D04-847C-A1945E9B4DD4}"/>
    <cellStyle name="40% - Cor1 37 6" xfId="21117" xr:uid="{95F8FF16-8777-460D-AF0E-806FD4434FE4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3" xfId="13543" xr:uid="{00000000-0005-0000-0000-00000D020000}"/>
    <cellStyle name="40% - Cor1 38 2 3 2" xfId="30356" xr:uid="{788CBE72-18FE-4984-9334-5D5301086105}"/>
    <cellStyle name="40% - Cor1 38 2 4" xfId="32948" xr:uid="{1A597DBF-D19A-437B-87A0-AB1B76A1EE95}"/>
    <cellStyle name="40% - Cor1 38 2 5" xfId="23016" xr:uid="{93DD33B2-96F6-4CA1-8372-AA6995284D74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4" xfId="11652" xr:uid="{00000000-0005-0000-0000-00000D020000}"/>
    <cellStyle name="40% - Cor1 38 4 2" xfId="29168" xr:uid="{DE0094AD-E5BD-4398-98D9-FC13449D98D5}"/>
    <cellStyle name="40% - Cor1 38 5" xfId="31770" xr:uid="{FFFD39BE-769E-4437-9B60-2CDA617296AF}"/>
    <cellStyle name="40% - Cor1 38 6" xfId="21118" xr:uid="{845BFAE5-7496-449D-9220-A50BAA074D32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3" xfId="13544" xr:uid="{00000000-0005-0000-0000-00000E020000}"/>
    <cellStyle name="40% - Cor1 39 2 3 2" xfId="30357" xr:uid="{64E4C377-089D-4469-831F-03AFD8C55B8E}"/>
    <cellStyle name="40% - Cor1 39 2 4" xfId="32949" xr:uid="{581312AF-E28F-410C-8792-5F67893D83BD}"/>
    <cellStyle name="40% - Cor1 39 2 5" xfId="23017" xr:uid="{5BFEAF2C-6F94-4EDE-9B7F-66C214CE953B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4" xfId="11653" xr:uid="{00000000-0005-0000-0000-00000E020000}"/>
    <cellStyle name="40% - Cor1 39 4 2" xfId="29169" xr:uid="{3E4ED2F5-E1FC-459D-A911-0F26F67D13B4}"/>
    <cellStyle name="40% - Cor1 39 5" xfId="31771" xr:uid="{8A3AD59C-D90E-4D00-B0C9-C41E7785B0D0}"/>
    <cellStyle name="40% - Cor1 39 6" xfId="21119" xr:uid="{10A49222-FE5F-4F2D-A0C4-DDA9199B12CE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3" xfId="13546" xr:uid="{00000000-0005-0000-0000-000010020000}"/>
    <cellStyle name="40% - Cor1 4 2 2 3 2" xfId="30359" xr:uid="{FCA777F9-01A9-4ADE-A1E0-F380E79A7E08}"/>
    <cellStyle name="40% - Cor1 4 2 2 4" xfId="32951" xr:uid="{517ED614-80B7-4DCD-B15D-C4CE2B124780}"/>
    <cellStyle name="40% - Cor1 4 2 2 5" xfId="23019" xr:uid="{7D3724B5-1323-4314-A487-0F69CA187FA2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4" xfId="11655" xr:uid="{00000000-0005-0000-0000-000010020000}"/>
    <cellStyle name="40% - Cor1 4 2 4 2" xfId="29171" xr:uid="{FDA4618A-E8B6-4B98-9A11-ABDA30F400A8}"/>
    <cellStyle name="40% - Cor1 4 2 5" xfId="31773" xr:uid="{65756967-31CD-4605-B596-49A3D7EE8A84}"/>
    <cellStyle name="40% - Cor1 4 2 6" xfId="21121" xr:uid="{FBB69ADD-AAAE-46C9-91BF-524C25CC777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3" xfId="13545" xr:uid="{00000000-0005-0000-0000-00000F020000}"/>
    <cellStyle name="40% - Cor1 4 3 2 4" xfId="23018" xr:uid="{1E34468F-C16E-40AC-AF6D-6427F67FB2FC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4" xfId="11654" xr:uid="{00000000-0005-0000-0000-00000F020000}"/>
    <cellStyle name="40% - Cor1 4 3 4 2" xfId="29170" xr:uid="{4B5974AC-27B3-42C0-AA6B-B70DDB99E0FE}"/>
    <cellStyle name="40% - Cor1 4 3 5" xfId="31772" xr:uid="{11144F8F-CBA6-47BB-8DB8-591B4E1D48DE}"/>
    <cellStyle name="40% - Cor1 4 3 6" xfId="21120" xr:uid="{60C660A9-F60D-4699-94A7-0A56CDFD85CD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3" xfId="11082" xr:uid="{00000000-0005-0000-0000-00002B020000}"/>
    <cellStyle name="40% - Cor1 4 4 3 2" xfId="30358" xr:uid="{728D0DCF-1D31-4A5E-A570-AA8B4BDD6F7D}"/>
    <cellStyle name="40% - Cor1 4 4 4" xfId="32950" xr:uid="{740BB293-3C62-4F29-BFE1-E3006F82AEAD}"/>
    <cellStyle name="40% - Cor1 4 4 5" xfId="20526" xr:uid="{629943CC-7043-49C0-B8D7-62E97F6558BC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3" xfId="12975" xr:uid="{00000000-0005-0000-0000-00002B020000}"/>
    <cellStyle name="40% - Cor1 4 5 4" xfId="22449" xr:uid="{68D7B333-86E6-42BA-92F6-8F74024E2EDC}"/>
    <cellStyle name="40% - Cor1 4 6" xfId="28580" xr:uid="{2475C460-47CB-4423-8378-0AEBD3093A65}"/>
    <cellStyle name="40% - Cor1 4 7" xfId="31211" xr:uid="{DA958328-8139-42AA-82D7-890108321FCC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3" xfId="13547" xr:uid="{00000000-0005-0000-0000-000011020000}"/>
    <cellStyle name="40% - Cor1 40 2 3 2" xfId="30360" xr:uid="{DCC825CC-4D4D-4C03-BFE2-AF2E9A03FA50}"/>
    <cellStyle name="40% - Cor1 40 2 4" xfId="32952" xr:uid="{591D0B02-17E2-455D-9FF6-89B59FCCB7F1}"/>
    <cellStyle name="40% - Cor1 40 2 5" xfId="23020" xr:uid="{21861559-804F-4942-B786-1C28FC43332E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4" xfId="11656" xr:uid="{00000000-0005-0000-0000-000011020000}"/>
    <cellStyle name="40% - Cor1 40 4 2" xfId="29172" xr:uid="{DAA09D6B-EE2D-40F3-8689-FBB433E53A2D}"/>
    <cellStyle name="40% - Cor1 40 5" xfId="31774" xr:uid="{B45FDA50-74BC-49D7-B4ED-B30C20B82F90}"/>
    <cellStyle name="40% - Cor1 40 6" xfId="21122" xr:uid="{573A17C8-99AF-4F62-A79B-F5BCF44B1A5E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3" xfId="13548" xr:uid="{00000000-0005-0000-0000-000012020000}"/>
    <cellStyle name="40% - Cor1 41 2 3 2" xfId="30361" xr:uid="{DB21013F-DC92-4CAE-BE96-327EE132AD33}"/>
    <cellStyle name="40% - Cor1 41 2 4" xfId="32953" xr:uid="{17E0BF45-0890-45EF-9135-DC0075E32F32}"/>
    <cellStyle name="40% - Cor1 41 2 5" xfId="23021" xr:uid="{B95217B3-2F41-4ED2-B632-184EC3B39E74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4" xfId="11657" xr:uid="{00000000-0005-0000-0000-000012020000}"/>
    <cellStyle name="40% - Cor1 41 4 2" xfId="29173" xr:uid="{90A4BE37-D906-4343-BBC2-99173511DFBC}"/>
    <cellStyle name="40% - Cor1 41 5" xfId="31775" xr:uid="{7944BBE1-EF0B-4AF6-B737-D40A1C6F8146}"/>
    <cellStyle name="40% - Cor1 41 6" xfId="21123" xr:uid="{7FEF302F-9305-4B88-994A-808EEE1A9AF4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3" xfId="13549" xr:uid="{00000000-0005-0000-0000-000013020000}"/>
    <cellStyle name="40% - Cor1 42 2 3 2" xfId="30362" xr:uid="{F8DDDB42-CE3F-43DF-8779-38C892DE75F3}"/>
    <cellStyle name="40% - Cor1 42 2 4" xfId="32954" xr:uid="{44B34FF0-FD47-40CB-9BF9-E1722F1E503E}"/>
    <cellStyle name="40% - Cor1 42 2 5" xfId="23022" xr:uid="{2D192B18-51A4-49E7-A8F6-B5CEFB956BFA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4" xfId="11658" xr:uid="{00000000-0005-0000-0000-000013020000}"/>
    <cellStyle name="40% - Cor1 42 4 2" xfId="29174" xr:uid="{E8D17D51-8B6F-488E-B2A0-1739742E1C9D}"/>
    <cellStyle name="40% - Cor1 42 5" xfId="31776" xr:uid="{33CEFBC6-9FE4-4959-BCCD-A973D5FD8BC8}"/>
    <cellStyle name="40% - Cor1 42 6" xfId="21124" xr:uid="{C185B4F8-4BFA-4A60-AA34-A038CC62A588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3" xfId="13550" xr:uid="{00000000-0005-0000-0000-000014020000}"/>
    <cellStyle name="40% - Cor1 43 2 3 2" xfId="30363" xr:uid="{C04F93AB-906D-4C8E-AB42-31B2B7213CAB}"/>
    <cellStyle name="40% - Cor1 43 2 4" xfId="32955" xr:uid="{E1B8EDBC-D8B5-4008-A585-21DFC552FE24}"/>
    <cellStyle name="40% - Cor1 43 2 5" xfId="23023" xr:uid="{D2CE6131-597B-45D6-8E26-70F622627098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4" xfId="11659" xr:uid="{00000000-0005-0000-0000-000014020000}"/>
    <cellStyle name="40% - Cor1 43 4 2" xfId="29175" xr:uid="{8BB808FD-8B23-418E-ACD7-0EEE3BC7E9EE}"/>
    <cellStyle name="40% - Cor1 43 5" xfId="31777" xr:uid="{6972DE3B-6136-4288-9106-45CBF9877D9A}"/>
    <cellStyle name="40% - Cor1 43 6" xfId="21125" xr:uid="{4E34B91A-A3FB-45AE-9704-5118A1272854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3" xfId="13551" xr:uid="{00000000-0005-0000-0000-000015020000}"/>
    <cellStyle name="40% - Cor1 44 2 3 2" xfId="30364" xr:uid="{3A099DF9-5875-4AC7-9703-A1E90109A53A}"/>
    <cellStyle name="40% - Cor1 44 2 4" xfId="32956" xr:uid="{9E3B7FD6-1B2B-4433-9279-F8FED89C1F5A}"/>
    <cellStyle name="40% - Cor1 44 2 5" xfId="23024" xr:uid="{BB6DD547-EEBB-4C4D-AF59-0CCB181343C5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4" xfId="11660" xr:uid="{00000000-0005-0000-0000-000015020000}"/>
    <cellStyle name="40% - Cor1 44 4 2" xfId="29176" xr:uid="{73540BF9-40D9-45B7-AA38-839679757A9E}"/>
    <cellStyle name="40% - Cor1 44 5" xfId="31778" xr:uid="{33EA9B05-DDF9-4747-AD28-3E660B224F9C}"/>
    <cellStyle name="40% - Cor1 44 6" xfId="21126" xr:uid="{81FA9331-6EE4-48B0-8A7C-851D883EB3AC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3" xfId="13552" xr:uid="{00000000-0005-0000-0000-000016020000}"/>
    <cellStyle name="40% - Cor1 45 2 3 2" xfId="30365" xr:uid="{2FF4C260-B6EF-48E4-9151-F3B28C88D0F9}"/>
    <cellStyle name="40% - Cor1 45 2 4" xfId="32957" xr:uid="{BBFF8345-F187-4254-89B3-B4937EF5CCB3}"/>
    <cellStyle name="40% - Cor1 45 2 5" xfId="23025" xr:uid="{D2BE6A70-33E9-46EF-85E7-37873C351165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4" xfId="11661" xr:uid="{00000000-0005-0000-0000-000016020000}"/>
    <cellStyle name="40% - Cor1 45 4 2" xfId="29177" xr:uid="{C30AAFCC-A24A-41A5-BBC9-7D76FA3A6222}"/>
    <cellStyle name="40% - Cor1 45 5" xfId="31779" xr:uid="{5849CEBD-05A8-4F45-818A-500210A2BBF6}"/>
    <cellStyle name="40% - Cor1 45 6" xfId="21127" xr:uid="{958C6033-96F0-4D78-A2BD-7DD57963C983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3" xfId="13553" xr:uid="{00000000-0005-0000-0000-000017020000}"/>
    <cellStyle name="40% - Cor1 46 2 3 2" xfId="30366" xr:uid="{71D1367D-95FE-495A-8077-AFFA9E0DBC76}"/>
    <cellStyle name="40% - Cor1 46 2 4" xfId="32958" xr:uid="{BA592BA1-D111-4D1A-ABD7-D6C0CD90EA0E}"/>
    <cellStyle name="40% - Cor1 46 2 5" xfId="23026" xr:uid="{6B4FC434-6222-4B6A-A47C-A276A6490576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4" xfId="11662" xr:uid="{00000000-0005-0000-0000-000017020000}"/>
    <cellStyle name="40% - Cor1 46 4 2" xfId="29178" xr:uid="{F1E2150B-44F1-4C10-BA15-B6C7450AC24A}"/>
    <cellStyle name="40% - Cor1 46 5" xfId="31780" xr:uid="{8916E468-5DD6-4995-97C0-2C75DF465AC7}"/>
    <cellStyle name="40% - Cor1 46 6" xfId="21128" xr:uid="{28D5E5EC-1713-4AA9-AE73-DF1B1332606A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3" xfId="13554" xr:uid="{00000000-0005-0000-0000-000018020000}"/>
    <cellStyle name="40% - Cor1 47 2 3 2" xfId="30367" xr:uid="{35BE5CFA-63F7-4817-8594-CD3FCBD0338A}"/>
    <cellStyle name="40% - Cor1 47 2 4" xfId="32959" xr:uid="{048889E0-FCCA-4158-9B4D-E248E08D17E0}"/>
    <cellStyle name="40% - Cor1 47 2 5" xfId="23027" xr:uid="{A09804EA-1E0A-4929-9159-5D4B224A847E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4" xfId="11663" xr:uid="{00000000-0005-0000-0000-000018020000}"/>
    <cellStyle name="40% - Cor1 47 4 2" xfId="29179" xr:uid="{808D47F8-0416-40D5-BE5D-F5F0093C87D2}"/>
    <cellStyle name="40% - Cor1 47 5" xfId="31781" xr:uid="{AB4A4444-7FDB-49E6-AECD-934DCF2E380F}"/>
    <cellStyle name="40% - Cor1 47 6" xfId="21129" xr:uid="{40C0C2E6-1CD7-492E-8141-C458363ACE37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3" xfId="13555" xr:uid="{00000000-0005-0000-0000-000019020000}"/>
    <cellStyle name="40% - Cor1 48 2 3 2" xfId="30368" xr:uid="{618F7B95-C64D-44AD-BD0B-2A6586E93EBF}"/>
    <cellStyle name="40% - Cor1 48 2 4" xfId="32960" xr:uid="{B5ABF28A-2981-400E-9907-0A51E679B702}"/>
    <cellStyle name="40% - Cor1 48 2 5" xfId="23028" xr:uid="{224307D8-B03F-468E-899B-9F715B879BFA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4" xfId="11664" xr:uid="{00000000-0005-0000-0000-000019020000}"/>
    <cellStyle name="40% - Cor1 48 4 2" xfId="29180" xr:uid="{11A5DC7E-28F1-404B-9877-62E0CBD66FCA}"/>
    <cellStyle name="40% - Cor1 48 5" xfId="31782" xr:uid="{D87CB19A-3BB6-413C-B20A-A0D468AD513B}"/>
    <cellStyle name="40% - Cor1 48 6" xfId="21130" xr:uid="{A0611F24-DB3C-4DF6-AF15-4490CC743FDE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3" xfId="13556" xr:uid="{00000000-0005-0000-0000-00001A020000}"/>
    <cellStyle name="40% - Cor1 49 2 3 2" xfId="30369" xr:uid="{69B2C314-7C0B-4916-893C-F38847E26B0A}"/>
    <cellStyle name="40% - Cor1 49 2 4" xfId="32961" xr:uid="{32ECAE0C-455E-405B-A51B-978843572F05}"/>
    <cellStyle name="40% - Cor1 49 2 5" xfId="23029" xr:uid="{9391F334-7356-4094-AAF9-E13C90531FBC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4" xfId="11665" xr:uid="{00000000-0005-0000-0000-00001A020000}"/>
    <cellStyle name="40% - Cor1 49 4 2" xfId="29181" xr:uid="{498E2C0B-235C-406E-BA4E-E9127BE501BD}"/>
    <cellStyle name="40% - Cor1 49 5" xfId="31783" xr:uid="{792A73F0-3DDD-4B36-8CB8-E9CB6DF1B669}"/>
    <cellStyle name="40% - Cor1 49 6" xfId="21131" xr:uid="{FBA2F06A-672C-44EB-AC20-ADD46D98B55F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3" xfId="13558" xr:uid="{00000000-0005-0000-0000-00001C020000}"/>
    <cellStyle name="40% - Cor1 5 2 2 3 2" xfId="30371" xr:uid="{87066366-9EC3-4ACF-9F5B-1E873A003D75}"/>
    <cellStyle name="40% - Cor1 5 2 2 4" xfId="32963" xr:uid="{6397B4D4-23EB-4BC2-8199-775CE1D3BCFB}"/>
    <cellStyle name="40% - Cor1 5 2 2 5" xfId="23031" xr:uid="{072C821B-FCB2-4F5A-8995-71FFDE7F9062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4" xfId="11667" xr:uid="{00000000-0005-0000-0000-00001C020000}"/>
    <cellStyle name="40% - Cor1 5 2 4 2" xfId="29183" xr:uid="{75B91B05-EFB8-4AA9-8D58-18B78FF60389}"/>
    <cellStyle name="40% - Cor1 5 2 5" xfId="31785" xr:uid="{1EFF3DAC-5ECB-4368-8EF0-4EFA2C5C5AAA}"/>
    <cellStyle name="40% - Cor1 5 2 6" xfId="21133" xr:uid="{6CD2795E-0E84-4ABA-95CF-4D89E23B7362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3" xfId="13557" xr:uid="{00000000-0005-0000-0000-00001B020000}"/>
    <cellStyle name="40% - Cor1 5 3 2 4" xfId="23030" xr:uid="{6B90C6DD-65C2-4FE6-B14C-C9248820654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4" xfId="11666" xr:uid="{00000000-0005-0000-0000-00001B020000}"/>
    <cellStyle name="40% - Cor1 5 3 4 2" xfId="29182" xr:uid="{ECD4C643-0C77-416C-A557-BC882E9E0626}"/>
    <cellStyle name="40% - Cor1 5 3 5" xfId="31784" xr:uid="{DDB30B9C-2CB3-4DF7-AAC1-242A1B84EC84}"/>
    <cellStyle name="40% - Cor1 5 3 6" xfId="21132" xr:uid="{E49F4C3D-59BC-4FB3-A5CD-C050BF918CAD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3" xfId="12993" xr:uid="{00000000-0005-0000-0000-000055020000}"/>
    <cellStyle name="40% - Cor1 5 4 3 2" xfId="30370" xr:uid="{B6246497-9D7F-4507-AF9E-29BFE03F860E}"/>
    <cellStyle name="40% - Cor1 5 4 4" xfId="32962" xr:uid="{B16AB2BC-D172-4A55-AA11-9BD3160B8DE0}"/>
    <cellStyle name="40% - Cor1 5 4 5" xfId="22466" xr:uid="{32A8C45C-4582-4932-83B1-F8C7835FA2B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6" xfId="11100" xr:uid="{00000000-0005-0000-0000-000055020000}"/>
    <cellStyle name="40% - Cor1 5 6 2" xfId="28600" xr:uid="{DB4EF8EA-BD68-495F-B5B5-11F698BE6056}"/>
    <cellStyle name="40% - Cor1 5 7" xfId="31228" xr:uid="{B155E5EE-F5D3-4045-8733-03F6B69BED32}"/>
    <cellStyle name="40% - Cor1 5 8" xfId="20547" xr:uid="{5574081C-34DC-417C-88C7-2BA72E3C0F07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3" xfId="13559" xr:uid="{00000000-0005-0000-0000-00001D020000}"/>
    <cellStyle name="40% - Cor1 50 2 3 2" xfId="30372" xr:uid="{75F43B49-E157-45EE-ACDD-DC437E148F55}"/>
    <cellStyle name="40% - Cor1 50 2 4" xfId="32964" xr:uid="{7E8BFAC8-FDC1-46E1-8031-A88EF078D73B}"/>
    <cellStyle name="40% - Cor1 50 2 5" xfId="23032" xr:uid="{74B94B29-CA11-405A-BAEC-8CF9BEC18A71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4" xfId="11668" xr:uid="{00000000-0005-0000-0000-00001D020000}"/>
    <cellStyle name="40% - Cor1 50 4 2" xfId="29184" xr:uid="{8A521E5D-3E3B-48CB-ABF5-2C60D24FAA0D}"/>
    <cellStyle name="40% - Cor1 50 5" xfId="31786" xr:uid="{1F94BA03-A3A1-42EE-A052-3220EB78EC71}"/>
    <cellStyle name="40% - Cor1 50 6" xfId="21134" xr:uid="{68B43430-148F-462C-8D44-07D9A9797D3C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3" xfId="13560" xr:uid="{00000000-0005-0000-0000-00001E020000}"/>
    <cellStyle name="40% - Cor1 51 2 3 2" xfId="30373" xr:uid="{F130AD6D-8323-4B1C-BC11-09E3A12C2398}"/>
    <cellStyle name="40% - Cor1 51 2 4" xfId="32965" xr:uid="{B3994CA3-4D47-426B-80DB-68C4D71172E1}"/>
    <cellStyle name="40% - Cor1 51 2 5" xfId="23033" xr:uid="{EF339DBA-988D-4995-AA46-C1B947F2DE82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4" xfId="11669" xr:uid="{00000000-0005-0000-0000-00001E020000}"/>
    <cellStyle name="40% - Cor1 51 4 2" xfId="29185" xr:uid="{92DF7BDC-6558-4A66-B989-6E1441D8FAF5}"/>
    <cellStyle name="40% - Cor1 51 5" xfId="31787" xr:uid="{8BD83616-1369-4E86-9A2E-C2D9A44E640B}"/>
    <cellStyle name="40% - Cor1 51 6" xfId="21135" xr:uid="{2C4C53B0-9271-4949-81D3-E2B47828AC15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3" xfId="13561" xr:uid="{00000000-0005-0000-0000-00001F020000}"/>
    <cellStyle name="40% - Cor1 52 2 3 2" xfId="30374" xr:uid="{A95F8F17-86CD-44A4-96A3-D96D3EC8B21C}"/>
    <cellStyle name="40% - Cor1 52 2 4" xfId="32966" xr:uid="{E2D0DF85-12DD-4395-AD6A-C46AADDA032F}"/>
    <cellStyle name="40% - Cor1 52 2 5" xfId="23034" xr:uid="{7BA51534-ADAD-48B2-A5AE-2B6400F6077A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4" xfId="11670" xr:uid="{00000000-0005-0000-0000-00001F020000}"/>
    <cellStyle name="40% - Cor1 52 4 2" xfId="29186" xr:uid="{345F1874-871C-4E76-B4A8-EC3E7CEEE6B6}"/>
    <cellStyle name="40% - Cor1 52 5" xfId="31788" xr:uid="{6390FDC7-C446-4314-8069-C82C9FE7E78B}"/>
    <cellStyle name="40% - Cor1 52 6" xfId="21136" xr:uid="{9067C27A-B393-41B8-BBBE-37495163E9D4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3" xfId="13562" xr:uid="{00000000-0005-0000-0000-000020020000}"/>
    <cellStyle name="40% - Cor1 53 2 3 2" xfId="30375" xr:uid="{EB26F9C5-D34A-4A7F-A301-22233F855319}"/>
    <cellStyle name="40% - Cor1 53 2 4" xfId="32967" xr:uid="{4A740859-43D8-4A26-A16A-765A3CB5E2D8}"/>
    <cellStyle name="40% - Cor1 53 2 5" xfId="23035" xr:uid="{47C243DE-0685-43AA-9AD0-74F40AF14D5E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4" xfId="11671" xr:uid="{00000000-0005-0000-0000-000020020000}"/>
    <cellStyle name="40% - Cor1 53 4 2" xfId="29187" xr:uid="{CFA5F131-35D3-48DB-A01D-651EFFEF3744}"/>
    <cellStyle name="40% - Cor1 53 5" xfId="31789" xr:uid="{7E6FFBD3-4689-456E-BF2D-11A31936BD31}"/>
    <cellStyle name="40% - Cor1 53 6" xfId="21137" xr:uid="{94819F60-D6BD-4AA9-B699-C701EC09F083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3" xfId="13563" xr:uid="{00000000-0005-0000-0000-000021020000}"/>
    <cellStyle name="40% - Cor1 54 2 3 2" xfId="30376" xr:uid="{F2C3EFC9-E45F-4400-9D0D-ED4EBE3E21AB}"/>
    <cellStyle name="40% - Cor1 54 2 4" xfId="32968" xr:uid="{5BA9CD79-FA88-46F1-87CC-F5E6DB916A37}"/>
    <cellStyle name="40% - Cor1 54 2 5" xfId="23036" xr:uid="{1337801A-B0FE-4FDE-BE8B-516E0F5DEF16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4" xfId="11672" xr:uid="{00000000-0005-0000-0000-000021020000}"/>
    <cellStyle name="40% - Cor1 54 4 2" xfId="29188" xr:uid="{FD92E68F-7B7B-40BF-B654-33D03B1A83C5}"/>
    <cellStyle name="40% - Cor1 54 5" xfId="31790" xr:uid="{C4BF9D49-E01A-4FC3-81FD-8A9B99955C27}"/>
    <cellStyle name="40% - Cor1 54 6" xfId="21138" xr:uid="{AC9D1410-C3C2-44A6-B746-2D09550DE6E7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3" xfId="13564" xr:uid="{00000000-0005-0000-0000-000022020000}"/>
    <cellStyle name="40% - Cor1 55 2 3 2" xfId="30377" xr:uid="{082D3DB0-8CD1-4510-9377-063AFA94A29F}"/>
    <cellStyle name="40% - Cor1 55 2 4" xfId="32969" xr:uid="{1A1BFEE5-D978-4B78-B91D-6DBD985CE72D}"/>
    <cellStyle name="40% - Cor1 55 2 5" xfId="23037" xr:uid="{6E46245A-0767-4D13-A783-BABF9E095164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4" xfId="11673" xr:uid="{00000000-0005-0000-0000-000022020000}"/>
    <cellStyle name="40% - Cor1 55 4 2" xfId="29189" xr:uid="{C8636BB6-1AAB-48F1-AF1C-D2205482E5B7}"/>
    <cellStyle name="40% - Cor1 55 5" xfId="31791" xr:uid="{0D1CEE6D-A787-4C1A-8FC9-94971702F776}"/>
    <cellStyle name="40% - Cor1 55 6" xfId="21139" xr:uid="{2F3E628F-2206-4C30-BC5D-81A3FEF70DC3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3" xfId="13565" xr:uid="{00000000-0005-0000-0000-000023020000}"/>
    <cellStyle name="40% - Cor1 56 2 3 2" xfId="30378" xr:uid="{9FC28D54-C9A9-4D9F-8256-F7E40A84741C}"/>
    <cellStyle name="40% - Cor1 56 2 4" xfId="32970" xr:uid="{858E36C3-5D91-49CB-B4C0-4A8A193A7416}"/>
    <cellStyle name="40% - Cor1 56 2 5" xfId="23038" xr:uid="{8BAC4DED-D5F2-4535-8CF6-BFE492D205B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4" xfId="11674" xr:uid="{00000000-0005-0000-0000-000023020000}"/>
    <cellStyle name="40% - Cor1 56 4 2" xfId="29190" xr:uid="{AE359C46-EB59-4D89-9556-229D890C4D46}"/>
    <cellStyle name="40% - Cor1 56 5" xfId="31792" xr:uid="{8CE412A5-C2C8-41DF-BCCB-C50F64F4DFDA}"/>
    <cellStyle name="40% - Cor1 56 6" xfId="21140" xr:uid="{0694F84F-7574-4E80-B4CB-19BA0D53D7EB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3" xfId="13566" xr:uid="{00000000-0005-0000-0000-000024020000}"/>
    <cellStyle name="40% - Cor1 57 2 3 2" xfId="30379" xr:uid="{48832C18-A4CE-4C11-B5A5-E4D0636BB932}"/>
    <cellStyle name="40% - Cor1 57 2 4" xfId="32971" xr:uid="{6806EDD2-DFDE-453B-81D0-F6A7DCB7D2D5}"/>
    <cellStyle name="40% - Cor1 57 2 5" xfId="23039" xr:uid="{105DFCC4-E72D-4542-9D89-429FC86F78A8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4" xfId="11675" xr:uid="{00000000-0005-0000-0000-000024020000}"/>
    <cellStyle name="40% - Cor1 57 4 2" xfId="29191" xr:uid="{E05D5712-619F-4197-B09B-2ABA922513F4}"/>
    <cellStyle name="40% - Cor1 57 5" xfId="31793" xr:uid="{BF3B399C-5AFA-422D-9974-CA9BF5D8657E}"/>
    <cellStyle name="40% - Cor1 57 6" xfId="21141" xr:uid="{EF8BD237-8C9A-4C63-9737-72D65F89D93C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3" xfId="13567" xr:uid="{00000000-0005-0000-0000-000025020000}"/>
    <cellStyle name="40% - Cor1 58 2 3 2" xfId="30380" xr:uid="{FB6BB363-FF2C-45A7-910C-0CCC4A36C885}"/>
    <cellStyle name="40% - Cor1 58 2 4" xfId="32972" xr:uid="{5D17D1CC-5D26-4C93-93C2-17E2B44541A9}"/>
    <cellStyle name="40% - Cor1 58 2 5" xfId="23040" xr:uid="{957CEB5D-B7F8-433C-ACD7-6314B8D0931D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4" xfId="11676" xr:uid="{00000000-0005-0000-0000-000025020000}"/>
    <cellStyle name="40% - Cor1 58 4 2" xfId="29192" xr:uid="{A0FAA5AA-B6F9-4274-AAB5-F723B7A90E3E}"/>
    <cellStyle name="40% - Cor1 58 5" xfId="31794" xr:uid="{D55EA982-3EE1-45E2-A344-5EF5BE6C89CD}"/>
    <cellStyle name="40% - Cor1 58 6" xfId="21142" xr:uid="{37FF9DC2-87BA-495A-B1BF-2950AB07EB9C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3" xfId="13568" xr:uid="{00000000-0005-0000-0000-000026020000}"/>
    <cellStyle name="40% - Cor1 59 2 3 2" xfId="30381" xr:uid="{38B676F1-EDCA-4DFC-9876-AEFC2D7DD305}"/>
    <cellStyle name="40% - Cor1 59 2 4" xfId="32973" xr:uid="{B38F8C2B-6E07-44B2-977D-4B4074F190DE}"/>
    <cellStyle name="40% - Cor1 59 2 5" xfId="23041" xr:uid="{3C047749-60AB-480A-AF54-3B20993B81C7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4" xfId="11677" xr:uid="{00000000-0005-0000-0000-000026020000}"/>
    <cellStyle name="40% - Cor1 59 4 2" xfId="29193" xr:uid="{38FA40C8-4155-4C5F-9B8C-EB6D6DCD487F}"/>
    <cellStyle name="40% - Cor1 59 5" xfId="31795" xr:uid="{C246C570-C818-4896-9AC5-F0BA2D73E766}"/>
    <cellStyle name="40% - Cor1 59 6" xfId="21143" xr:uid="{B5C91858-6793-429B-A375-B56AEABCE89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3" xfId="13570" xr:uid="{00000000-0005-0000-0000-000028020000}"/>
    <cellStyle name="40% - Cor1 6 2 2 3 2" xfId="30383" xr:uid="{EE99147C-926D-4925-ACFE-A6490DB81088}"/>
    <cellStyle name="40% - Cor1 6 2 2 4" xfId="32975" xr:uid="{F7ED54FD-028E-4281-A584-E25FCF321D19}"/>
    <cellStyle name="40% - Cor1 6 2 2 5" xfId="23043" xr:uid="{A155401D-D5DC-4152-9E3F-A09AB0FE2340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4" xfId="11679" xr:uid="{00000000-0005-0000-0000-000028020000}"/>
    <cellStyle name="40% - Cor1 6 2 4 2" xfId="29195" xr:uid="{AE00F103-AF96-4058-919B-F824B25189B6}"/>
    <cellStyle name="40% - Cor1 6 2 5" xfId="31797" xr:uid="{7875D707-5342-4007-9CA9-D53AF9D3A8B2}"/>
    <cellStyle name="40% - Cor1 6 2 6" xfId="21145" xr:uid="{E7B0FC27-84E6-4A7E-B701-921BAB19A20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3" xfId="13569" xr:uid="{00000000-0005-0000-0000-000027020000}"/>
    <cellStyle name="40% - Cor1 6 3 3 2" xfId="30382" xr:uid="{36327DA4-2A94-4871-9881-EBAFAB2C4641}"/>
    <cellStyle name="40% - Cor1 6 3 4" xfId="32974" xr:uid="{4775E6B8-CD6B-41E7-9805-F5B99E6BDFFE}"/>
    <cellStyle name="40% - Cor1 6 3 5" xfId="23042" xr:uid="{9B39E1A4-6143-4A23-86DA-59C4BAB791C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5" xfId="11678" xr:uid="{00000000-0005-0000-0000-000027020000}"/>
    <cellStyle name="40% - Cor1 6 5 2" xfId="29194" xr:uid="{73D65B6E-D20B-41F6-B66A-59D1AA8942A1}"/>
    <cellStyle name="40% - Cor1 6 6" xfId="31796" xr:uid="{1C9C2E17-9280-4D7A-A1A1-28DA8BCFA2AB}"/>
    <cellStyle name="40% - Cor1 6 7" xfId="21144" xr:uid="{2D33C889-7D2D-4ED8-9FDC-00BA1EF44471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3" xfId="13571" xr:uid="{00000000-0005-0000-0000-000029020000}"/>
    <cellStyle name="40% - Cor1 60 2 3 2" xfId="30384" xr:uid="{25509DB6-F7C6-4FC6-8BA1-135EBA1F7E08}"/>
    <cellStyle name="40% - Cor1 60 2 4" xfId="32976" xr:uid="{C11B04CF-5F38-4D0B-8943-6C5070B2C3D6}"/>
    <cellStyle name="40% - Cor1 60 2 5" xfId="23044" xr:uid="{06872F40-FFC7-4C62-8F71-0604F769C65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4" xfId="11680" xr:uid="{00000000-0005-0000-0000-000029020000}"/>
    <cellStyle name="40% - Cor1 60 4 2" xfId="29196" xr:uid="{BBEE9C57-DFDE-4283-B6B1-2A3B9159328D}"/>
    <cellStyle name="40% - Cor1 60 5" xfId="31798" xr:uid="{CB5FB173-96FC-4793-9E52-FA03FAB8E980}"/>
    <cellStyle name="40% - Cor1 60 6" xfId="21146" xr:uid="{23F58E80-782B-4777-996B-276BF1CCD483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3" xfId="13572" xr:uid="{00000000-0005-0000-0000-00002A020000}"/>
    <cellStyle name="40% - Cor1 61 2 3 2" xfId="30385" xr:uid="{93C8B5A2-D643-45EF-A04C-9F2BCE386C83}"/>
    <cellStyle name="40% - Cor1 61 2 4" xfId="32977" xr:uid="{B7EDD96A-4F24-4735-82E7-B67126DC35E8}"/>
    <cellStyle name="40% - Cor1 61 2 5" xfId="23045" xr:uid="{82F828C3-44F4-4EEB-9521-DAC219B83A65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4" xfId="11681" xr:uid="{00000000-0005-0000-0000-00002A020000}"/>
    <cellStyle name="40% - Cor1 61 4 2" xfId="29197" xr:uid="{B219E303-EC82-49EC-A329-F5142ACCF6BC}"/>
    <cellStyle name="40% - Cor1 61 5" xfId="31799" xr:uid="{29FE2DBA-A62A-4BC8-A0F2-1D1B26F5E683}"/>
    <cellStyle name="40% - Cor1 61 6" xfId="21147" xr:uid="{D115CB38-F732-4870-9BE5-5DF71AEC2F54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3" xfId="13573" xr:uid="{00000000-0005-0000-0000-00002B020000}"/>
    <cellStyle name="40% - Cor1 62 2 3 2" xfId="30386" xr:uid="{F7699BD4-91F7-438A-A9EE-9DE04DF0736D}"/>
    <cellStyle name="40% - Cor1 62 2 4" xfId="32978" xr:uid="{A273B106-973F-47D2-99AE-B4756F8C5D91}"/>
    <cellStyle name="40% - Cor1 62 2 5" xfId="23046" xr:uid="{818DAF4C-3D3C-4F91-AABA-55A75F35F24F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4" xfId="11682" xr:uid="{00000000-0005-0000-0000-00002B020000}"/>
    <cellStyle name="40% - Cor1 62 4 2" xfId="29198" xr:uid="{5C439002-8AB1-4D66-8A73-2A4F31717CDB}"/>
    <cellStyle name="40% - Cor1 62 5" xfId="31800" xr:uid="{F989C2A5-2FB6-4888-A8EF-FCD4DFBA1F6E}"/>
    <cellStyle name="40% - Cor1 62 6" xfId="21148" xr:uid="{39E6A0AE-8D3C-4FD4-A054-27EC7A850C77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3" xfId="13574" xr:uid="{00000000-0005-0000-0000-00002C020000}"/>
    <cellStyle name="40% - Cor1 63 2 3 2" xfId="30387" xr:uid="{ADE2F020-3F6C-46C6-8DAD-70AF992EB7FE}"/>
    <cellStyle name="40% - Cor1 63 2 4" xfId="32979" xr:uid="{72C24342-EB48-490E-AA95-2ABC805B1FD5}"/>
    <cellStyle name="40% - Cor1 63 2 5" xfId="23047" xr:uid="{DD9540E9-5084-4490-9F2E-D9A6655C3464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4" xfId="11683" xr:uid="{00000000-0005-0000-0000-00002C020000}"/>
    <cellStyle name="40% - Cor1 63 4 2" xfId="29199" xr:uid="{ACD4BBAC-6162-47AD-9197-1E2CB75F3D3D}"/>
    <cellStyle name="40% - Cor1 63 5" xfId="31801" xr:uid="{7ED5EFDA-8BCA-41B0-8F15-BE4D644992F6}"/>
    <cellStyle name="40% - Cor1 63 6" xfId="21149" xr:uid="{B73CF1BF-5D40-4A58-8C2C-2AAFB12367EA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3" xfId="13575" xr:uid="{00000000-0005-0000-0000-00002D020000}"/>
    <cellStyle name="40% - Cor1 64 2 3 2" xfId="30388" xr:uid="{2EEC4B2A-D79F-4304-A9F2-B5C288DFBADA}"/>
    <cellStyle name="40% - Cor1 64 2 4" xfId="32980" xr:uid="{A71AA7D6-9440-4E91-9B2D-F30BEB86471B}"/>
    <cellStyle name="40% - Cor1 64 2 5" xfId="23048" xr:uid="{FF9F2545-DF8A-477E-9AAE-5E9C61E37230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4" xfId="11684" xr:uid="{00000000-0005-0000-0000-00002D020000}"/>
    <cellStyle name="40% - Cor1 64 4 2" xfId="29200" xr:uid="{FC4C5C98-A509-465C-9092-E02A822F48F8}"/>
    <cellStyle name="40% - Cor1 64 5" xfId="31802" xr:uid="{B85D299D-8AA5-4FB4-BABA-6740EA7E807C}"/>
    <cellStyle name="40% - Cor1 64 6" xfId="21150" xr:uid="{72272FDE-C791-4DD7-AF20-F2113CAFCE8F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3" xfId="13576" xr:uid="{00000000-0005-0000-0000-00002E020000}"/>
    <cellStyle name="40% - Cor1 65 2 3 2" xfId="30389" xr:uid="{CB2DE4CE-2176-47DB-8FD0-8F9496872C8C}"/>
    <cellStyle name="40% - Cor1 65 2 4" xfId="32981" xr:uid="{33C05F8F-7932-4AED-B4CC-5CE490C32B23}"/>
    <cellStyle name="40% - Cor1 65 2 5" xfId="23049" xr:uid="{5D679EBE-1DA0-4848-9563-DE8398ECBDBC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4" xfId="11685" xr:uid="{00000000-0005-0000-0000-00002E020000}"/>
    <cellStyle name="40% - Cor1 65 4 2" xfId="29201" xr:uid="{4B5BE8AA-4576-4BDE-BCE5-D34125229513}"/>
    <cellStyle name="40% - Cor1 65 5" xfId="31803" xr:uid="{47A07639-55DD-44A4-A157-438F2164320A}"/>
    <cellStyle name="40% - Cor1 65 6" xfId="21151" xr:uid="{77C2FB5A-BAEF-491F-AF05-6047445A6C21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3" xfId="13577" xr:uid="{00000000-0005-0000-0000-00002F020000}"/>
    <cellStyle name="40% - Cor1 66 2 3 2" xfId="30390" xr:uid="{1F1AF39B-B18A-42E4-A866-BF7A864063B6}"/>
    <cellStyle name="40% - Cor1 66 2 4" xfId="32982" xr:uid="{F9CDDB5B-D749-487A-93F7-2C8E28C59A6C}"/>
    <cellStyle name="40% - Cor1 66 2 5" xfId="23050" xr:uid="{83D3FA25-A7E0-4273-8267-9EE018AF5377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4" xfId="11686" xr:uid="{00000000-0005-0000-0000-00002F020000}"/>
    <cellStyle name="40% - Cor1 66 4 2" xfId="29202" xr:uid="{2BC12441-D182-4397-912F-9D0EC5333D91}"/>
    <cellStyle name="40% - Cor1 66 5" xfId="31804" xr:uid="{E19CCB41-F417-47C4-B1A3-95C899A8B569}"/>
    <cellStyle name="40% - Cor1 66 6" xfId="21152" xr:uid="{1ABCEEA6-E9A8-4DEF-9AA9-99B52BC5D47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3" xfId="13578" xr:uid="{00000000-0005-0000-0000-000030020000}"/>
    <cellStyle name="40% - Cor1 67 2 3 2" xfId="30391" xr:uid="{3F3FA05C-41FD-48CC-B144-B0E9F9651500}"/>
    <cellStyle name="40% - Cor1 67 2 4" xfId="32983" xr:uid="{28342AC9-5511-47EF-8AE5-FF80B1D9EF14}"/>
    <cellStyle name="40% - Cor1 67 2 5" xfId="23051" xr:uid="{8FD14137-1496-421D-8B8D-912388A029A1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4" xfId="11687" xr:uid="{00000000-0005-0000-0000-000030020000}"/>
    <cellStyle name="40% - Cor1 67 4 2" xfId="29203" xr:uid="{0C39E38F-0A7C-424E-BF25-27705A77BE67}"/>
    <cellStyle name="40% - Cor1 67 5" xfId="31805" xr:uid="{8235DCA6-176D-41CE-AC54-3F7B987B836F}"/>
    <cellStyle name="40% - Cor1 67 6" xfId="21153" xr:uid="{18AA10D3-16E4-403E-8562-02F26490254B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3" xfId="13579" xr:uid="{00000000-0005-0000-0000-000031020000}"/>
    <cellStyle name="40% - Cor1 68 2 3 2" xfId="30392" xr:uid="{5FFAD2F0-E796-4A78-BB6F-58568A32A79D}"/>
    <cellStyle name="40% - Cor1 68 2 4" xfId="32984" xr:uid="{3EC9A1D5-A2E7-46CD-A6B1-F4489A974A7F}"/>
    <cellStyle name="40% - Cor1 68 2 5" xfId="23052" xr:uid="{27D6AAB2-7511-4251-B427-1C51B1256BC6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4" xfId="11688" xr:uid="{00000000-0005-0000-0000-000031020000}"/>
    <cellStyle name="40% - Cor1 68 4 2" xfId="29204" xr:uid="{16B3B0EE-7AF0-45AD-A7CD-CB78BF0812C4}"/>
    <cellStyle name="40% - Cor1 68 5" xfId="31806" xr:uid="{EEB698F1-F305-493B-815D-B9AFC7986EBF}"/>
    <cellStyle name="40% - Cor1 68 6" xfId="21154" xr:uid="{F44B4247-39FF-482D-BC1C-75801CBAAB07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3" xfId="13580" xr:uid="{00000000-0005-0000-0000-000032020000}"/>
    <cellStyle name="40% - Cor1 69 2 3 2" xfId="30393" xr:uid="{DB5D936E-28BA-405C-975E-1C449C00AD19}"/>
    <cellStyle name="40% - Cor1 69 2 4" xfId="32985" xr:uid="{74824348-9E60-4B5E-A507-7A78B48ACD72}"/>
    <cellStyle name="40% - Cor1 69 2 5" xfId="23053" xr:uid="{49F5546E-2CDD-405F-9E34-D8C1D451437A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4" xfId="11689" xr:uid="{00000000-0005-0000-0000-000032020000}"/>
    <cellStyle name="40% - Cor1 69 4 2" xfId="29205" xr:uid="{B676251B-AF27-49F0-B1F4-7B406119550A}"/>
    <cellStyle name="40% - Cor1 69 5" xfId="31807" xr:uid="{E2827A82-506F-4250-9ACA-FC3AC9F42A0B}"/>
    <cellStyle name="40% - Cor1 69 6" xfId="21155" xr:uid="{97E7D0DA-AD14-4DCA-832C-17461AACF990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3" xfId="13582" xr:uid="{00000000-0005-0000-0000-000034020000}"/>
    <cellStyle name="40% - Cor1 7 2 2 3 2" xfId="30395" xr:uid="{883D5491-2EB8-489F-BF28-7CF886C3E6FD}"/>
    <cellStyle name="40% - Cor1 7 2 2 4" xfId="32987" xr:uid="{D8FAF12B-F33E-45B8-9C8B-92EAD54911FE}"/>
    <cellStyle name="40% - Cor1 7 2 2 5" xfId="23055" xr:uid="{737906BD-D2D8-4C26-89C2-9E3460F0CB98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4" xfId="11691" xr:uid="{00000000-0005-0000-0000-000034020000}"/>
    <cellStyle name="40% - Cor1 7 2 4 2" xfId="29207" xr:uid="{F3496E86-5D7F-4437-BCC8-C548A0283E07}"/>
    <cellStyle name="40% - Cor1 7 2 5" xfId="31809" xr:uid="{195B00F0-BBA7-4F6D-AA41-AE44ED6D904E}"/>
    <cellStyle name="40% - Cor1 7 2 6" xfId="21157" xr:uid="{CD4094E4-BAFB-4C68-8455-BB0827603E39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3" xfId="13581" xr:uid="{00000000-0005-0000-0000-000033020000}"/>
    <cellStyle name="40% - Cor1 7 3 3 2" xfId="30394" xr:uid="{CB3BDAB5-7B03-41FA-ABF2-9291F3851B3C}"/>
    <cellStyle name="40% - Cor1 7 3 4" xfId="32986" xr:uid="{0EFA589F-29ED-474A-A879-8BD0AC014270}"/>
    <cellStyle name="40% - Cor1 7 3 5" xfId="23054" xr:uid="{31BA5A6E-5CEA-4796-AC03-766A3531625F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5" xfId="11690" xr:uid="{00000000-0005-0000-0000-000033020000}"/>
    <cellStyle name="40% - Cor1 7 5 2" xfId="29206" xr:uid="{BFC1A4D5-6C75-4C8A-8139-57DDCAC8B25A}"/>
    <cellStyle name="40% - Cor1 7 6" xfId="31808" xr:uid="{16460569-5035-4B36-A4EB-7A4FA1D54197}"/>
    <cellStyle name="40% - Cor1 7 7" xfId="21156" xr:uid="{27AA11B5-8799-4A78-9C77-B53EC1F7D75E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3" xfId="13583" xr:uid="{00000000-0005-0000-0000-000035020000}"/>
    <cellStyle name="40% - Cor1 70 2 3 2" xfId="30396" xr:uid="{E4F979B4-D5F3-4EA4-8BBC-82C3764E61CC}"/>
    <cellStyle name="40% - Cor1 70 2 4" xfId="32988" xr:uid="{D2EA59CE-82AE-4AEE-8D40-CC7EEA8FE9F9}"/>
    <cellStyle name="40% - Cor1 70 2 5" xfId="23056" xr:uid="{E8D48EAF-AD5A-495F-91F2-1679F97F631A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4" xfId="11692" xr:uid="{00000000-0005-0000-0000-000035020000}"/>
    <cellStyle name="40% - Cor1 70 4 2" xfId="29208" xr:uid="{9FCA0FA0-E276-4FC7-B4C6-E337F8445B03}"/>
    <cellStyle name="40% - Cor1 70 5" xfId="31810" xr:uid="{86D25D35-2E09-445E-A0FB-E384BBEE871F}"/>
    <cellStyle name="40% - Cor1 70 6" xfId="21158" xr:uid="{2187E367-C80A-432E-A6AE-C25E177928BE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3" xfId="13584" xr:uid="{00000000-0005-0000-0000-000036020000}"/>
    <cellStyle name="40% - Cor1 71 2 3 2" xfId="30397" xr:uid="{964F0ADD-B6C7-4A27-BA58-9AD45EA803BC}"/>
    <cellStyle name="40% - Cor1 71 2 4" xfId="32989" xr:uid="{13C5184F-2D07-451C-A65C-BFB8BDCAD671}"/>
    <cellStyle name="40% - Cor1 71 2 5" xfId="23057" xr:uid="{09CAFA56-8C3B-4CEE-9B2C-587D8A3B84FC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4" xfId="11693" xr:uid="{00000000-0005-0000-0000-000036020000}"/>
    <cellStyle name="40% - Cor1 71 4 2" xfId="29209" xr:uid="{C7EAD033-C098-4FDA-8C86-F896ADAB1476}"/>
    <cellStyle name="40% - Cor1 71 5" xfId="31811" xr:uid="{DF580E52-8C35-4735-96F8-59550E75F280}"/>
    <cellStyle name="40% - Cor1 71 6" xfId="21159" xr:uid="{3106A53A-5B8E-4169-B47B-8AB3D377A18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3" xfId="13585" xr:uid="{00000000-0005-0000-0000-000037020000}"/>
    <cellStyle name="40% - Cor1 72 2 3 2" xfId="30398" xr:uid="{D175B206-E3CC-476C-9ABB-AE7C0EA99BC0}"/>
    <cellStyle name="40% - Cor1 72 2 4" xfId="32990" xr:uid="{F74A19FD-07F5-4DBE-AFB2-6D826E23EDD7}"/>
    <cellStyle name="40% - Cor1 72 2 5" xfId="23058" xr:uid="{2869AB1B-49DD-488B-9E2B-8CC4AD17FF82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4" xfId="11694" xr:uid="{00000000-0005-0000-0000-000037020000}"/>
    <cellStyle name="40% - Cor1 72 4 2" xfId="29210" xr:uid="{BBAC695F-26A0-4529-9744-4185D4258C5C}"/>
    <cellStyle name="40% - Cor1 72 5" xfId="31812" xr:uid="{7A04D92B-5C47-4B3F-A227-851C0B7267BD}"/>
    <cellStyle name="40% - Cor1 72 6" xfId="21160" xr:uid="{96CDC5BB-A53F-4A66-92BA-A447A4B8F273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3" xfId="13586" xr:uid="{00000000-0005-0000-0000-000038020000}"/>
    <cellStyle name="40% - Cor1 73 2 3 2" xfId="30399" xr:uid="{88B6DA6A-08A8-49D4-86AA-9D4E68A1E744}"/>
    <cellStyle name="40% - Cor1 73 2 4" xfId="32991" xr:uid="{585E233F-2064-4850-AF2F-6310B648F380}"/>
    <cellStyle name="40% - Cor1 73 2 5" xfId="23059" xr:uid="{C2B4E816-61CB-4B18-AE5E-2E9DAE07D991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4" xfId="11695" xr:uid="{00000000-0005-0000-0000-000038020000}"/>
    <cellStyle name="40% - Cor1 73 4 2" xfId="29211" xr:uid="{0F1EF231-2E09-4B3C-AC6B-A9874EC37CEB}"/>
    <cellStyle name="40% - Cor1 73 5" xfId="31813" xr:uid="{D6C3D254-3387-4BEC-A6DD-C08389825FA3}"/>
    <cellStyle name="40% - Cor1 73 6" xfId="21161" xr:uid="{0A026C57-CF51-4A1D-A54D-A775ACCBB99D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3" xfId="13019" xr:uid="{00000000-0005-0000-0000-000053040000}"/>
    <cellStyle name="40% - Cor1 74 2 4" xfId="22492" xr:uid="{380E05C4-2227-4C59-8E41-DC2B090C8A85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4" xfId="11125" xr:uid="{00000000-0005-0000-0000-000053040000}"/>
    <cellStyle name="40% - Cor1 74 4 2" xfId="28650" xr:uid="{47CA7BC6-E0DA-4D0B-974A-4DE960BABF7A}"/>
    <cellStyle name="40% - Cor1 74 5" xfId="31252" xr:uid="{AD507D62-A387-4CA6-B3D6-507479270721}"/>
    <cellStyle name="40% - Cor1 74 6" xfId="20597" xr:uid="{6AB077B3-1AE8-417B-9B1F-FB589E5C32C6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3" xfId="12953" xr:uid="{00000000-0005-0000-0000-000077110000}"/>
    <cellStyle name="40% - Cor1 75 3 2" xfId="29801" xr:uid="{F6A44A2F-738E-4DEC-8CD5-4332527DDB23}"/>
    <cellStyle name="40% - Cor1 75 4" xfId="32401" xr:uid="{CFDECB3A-BA64-4245-984A-AB35CF4B087E}"/>
    <cellStyle name="40% - Cor1 75 5" xfId="22426" xr:uid="{6B5EA8BC-C662-4981-8E1B-D057021EBDEF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3" xfId="32430" xr:uid="{E9ACEE63-4BDF-4453-AE04-695712E34D64}"/>
    <cellStyle name="40% - Cor1 76 4" xfId="24076" xr:uid="{CD899BDF-1BF6-41AE-8207-EDBB96A8D7CC}"/>
    <cellStyle name="40% - Cor1 77" xfId="10812" xr:uid="{00000000-0005-0000-0000-000067300000}"/>
    <cellStyle name="40% - Cor1 77 2" xfId="28545" xr:uid="{5B275FAB-CC86-4684-9E89-0D52CB4A5FCE}"/>
    <cellStyle name="40% - Cor1 78" xfId="33602" xr:uid="{3EF4EE9C-A178-4D59-A2AF-2F2A507155E0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3" xfId="13588" xr:uid="{00000000-0005-0000-0000-00003A020000}"/>
    <cellStyle name="40% - Cor1 8 2 2 3 2" xfId="30401" xr:uid="{127F9906-E44E-439F-8A99-D4E0CCC059FA}"/>
    <cellStyle name="40% - Cor1 8 2 2 4" xfId="32993" xr:uid="{0080C84D-E9C3-43D6-8F75-9C434A7CC2CE}"/>
    <cellStyle name="40% - Cor1 8 2 2 5" xfId="23061" xr:uid="{B13F14FF-A934-44A2-BDE0-8B08FB3D6D6A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4" xfId="11697" xr:uid="{00000000-0005-0000-0000-00003A020000}"/>
    <cellStyle name="40% - Cor1 8 2 4 2" xfId="29213" xr:uid="{6275051E-E805-4AB1-ACEA-9A9F98B9A753}"/>
    <cellStyle name="40% - Cor1 8 2 5" xfId="31815" xr:uid="{F0A09EFB-7C90-4A51-8CAE-22BD41E24BBA}"/>
    <cellStyle name="40% - Cor1 8 2 6" xfId="21163" xr:uid="{08E79D2E-2A1D-4E97-94C5-BAC464FBDDDA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3" xfId="13587" xr:uid="{00000000-0005-0000-0000-000039020000}"/>
    <cellStyle name="40% - Cor1 8 3 3 2" xfId="30400" xr:uid="{37625396-FA3E-49C4-A215-06C4DB2AAFF1}"/>
    <cellStyle name="40% - Cor1 8 3 4" xfId="32992" xr:uid="{12292D75-362B-467F-B671-7CD8A43C4FF0}"/>
    <cellStyle name="40% - Cor1 8 3 5" xfId="23060" xr:uid="{E24AD053-6B71-4815-859E-7F4D4E09B327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5" xfId="11696" xr:uid="{00000000-0005-0000-0000-000039020000}"/>
    <cellStyle name="40% - Cor1 8 5 2" xfId="29212" xr:uid="{B1E39D1C-D3DA-43AF-872F-58345EB02F86}"/>
    <cellStyle name="40% - Cor1 8 6" xfId="31814" xr:uid="{9ECF7570-48FB-48D0-99E2-2E61BCEB723B}"/>
    <cellStyle name="40% - Cor1 8 7" xfId="21162" xr:uid="{E9FF6B62-96FF-413D-B440-DEB74A942F1E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3" xfId="13590" xr:uid="{00000000-0005-0000-0000-00003C020000}"/>
    <cellStyle name="40% - Cor1 9 2 2 3 2" xfId="30403" xr:uid="{4668626E-0A37-4E25-B9CA-CBE2C5E8FC4C}"/>
    <cellStyle name="40% - Cor1 9 2 2 4" xfId="32995" xr:uid="{CEA85D4C-1B1F-4152-A738-9B0B8D8F1F28}"/>
    <cellStyle name="40% - Cor1 9 2 2 5" xfId="23063" xr:uid="{BB48AD25-C54B-4CE3-B74C-AEE54A6D31B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4" xfId="11699" xr:uid="{00000000-0005-0000-0000-00003C020000}"/>
    <cellStyle name="40% - Cor1 9 2 4 2" xfId="29215" xr:uid="{69A7ABD9-31F4-4D60-AF54-E277CF0850EE}"/>
    <cellStyle name="40% - Cor1 9 2 5" xfId="31817" xr:uid="{A8289597-3318-4E5A-9E95-E428C6967706}"/>
    <cellStyle name="40% - Cor1 9 2 6" xfId="21165" xr:uid="{1525337A-C4F9-4800-A68A-43BCDCFE6C9A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3" xfId="13589" xr:uid="{00000000-0005-0000-0000-00003B020000}"/>
    <cellStyle name="40% - Cor1 9 3 3 2" xfId="30402" xr:uid="{C0D1437F-624F-4E1D-BDC4-1670EBAA9287}"/>
    <cellStyle name="40% - Cor1 9 3 4" xfId="32994" xr:uid="{35801E7D-34D8-43AA-ABAD-7C15207A93E6}"/>
    <cellStyle name="40% - Cor1 9 3 5" xfId="23062" xr:uid="{2D0EEBA4-07CF-4FC0-8028-E6DD091B068D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5" xfId="11698" xr:uid="{00000000-0005-0000-0000-00003B020000}"/>
    <cellStyle name="40% - Cor1 9 5 2" xfId="29214" xr:uid="{6BEB3E47-CDB7-4930-B39D-6149A7DC1A4D}"/>
    <cellStyle name="40% - Cor1 9 6" xfId="31816" xr:uid="{2FE151F4-C2DA-493B-85A6-6E6F35CC94F9}"/>
    <cellStyle name="40% - Cor1 9 7" xfId="21164" xr:uid="{44155A8E-0E5E-4AF9-B4AB-17406DE080E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3" xfId="13591" xr:uid="{00000000-0005-0000-0000-00003E020000}"/>
    <cellStyle name="40% - Cor2 10 2 3 2" xfId="30404" xr:uid="{9CFE6236-BF50-4128-A660-EA7EC1927132}"/>
    <cellStyle name="40% - Cor2 10 2 4" xfId="32996" xr:uid="{3D3D7F52-50D7-462A-ABC0-8580F0E40ADE}"/>
    <cellStyle name="40% - Cor2 10 2 5" xfId="23064" xr:uid="{8910B49B-F22D-4F03-8DF2-A640717B06C6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4" xfId="11700" xr:uid="{00000000-0005-0000-0000-00003E020000}"/>
    <cellStyle name="40% - Cor2 10 4 2" xfId="29216" xr:uid="{B8257A7F-D8FF-479D-8D86-48AA669F7A22}"/>
    <cellStyle name="40% - Cor2 10 5" xfId="31818" xr:uid="{C9866D62-2520-4DB2-8706-FCEB24663767}"/>
    <cellStyle name="40% - Cor2 10 6" xfId="21166" xr:uid="{4DD5E519-03F6-49A3-ADF7-BE351CA561F6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3" xfId="13592" xr:uid="{00000000-0005-0000-0000-00003F020000}"/>
    <cellStyle name="40% - Cor2 11 2 3 2" xfId="30405" xr:uid="{6850CDED-3BBF-4A5A-98F8-20D1A577102E}"/>
    <cellStyle name="40% - Cor2 11 2 4" xfId="32997" xr:uid="{4FF18811-49AE-4B1A-81A5-0101CDC5FD28}"/>
    <cellStyle name="40% - Cor2 11 2 5" xfId="23065" xr:uid="{E463341E-2106-45BE-930B-F05C69A4023E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4" xfId="11701" xr:uid="{00000000-0005-0000-0000-00003F020000}"/>
    <cellStyle name="40% - Cor2 11 4 2" xfId="29217" xr:uid="{31361D64-4F34-4174-8850-67EED82FDC99}"/>
    <cellStyle name="40% - Cor2 11 5" xfId="31819" xr:uid="{B3434963-F7A0-4763-86B6-6A20660237DB}"/>
    <cellStyle name="40% - Cor2 11 6" xfId="21167" xr:uid="{7597D163-911E-48AE-837F-5E61E7689F7D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3" xfId="13593" xr:uid="{00000000-0005-0000-0000-000040020000}"/>
    <cellStyle name="40% - Cor2 12 2 3 2" xfId="30406" xr:uid="{7A034EDD-127E-4577-8A14-5EDA75EE4F0B}"/>
    <cellStyle name="40% - Cor2 12 2 4" xfId="32998" xr:uid="{372B27F8-8885-4699-82BE-8E512952F3A2}"/>
    <cellStyle name="40% - Cor2 12 2 5" xfId="23066" xr:uid="{ACE367B8-144B-4280-9A08-4BB37F961A0E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4" xfId="11702" xr:uid="{00000000-0005-0000-0000-000040020000}"/>
    <cellStyle name="40% - Cor2 12 4 2" xfId="29218" xr:uid="{34A349F9-89CB-4CEC-BC99-72502F19F901}"/>
    <cellStyle name="40% - Cor2 12 5" xfId="31820" xr:uid="{683C41AF-4450-4E42-9DB9-E5B3C356FED0}"/>
    <cellStyle name="40% - Cor2 12 6" xfId="21168" xr:uid="{CED1061A-D8BE-429E-978E-6ADBCA6AEE58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3" xfId="13594" xr:uid="{00000000-0005-0000-0000-000041020000}"/>
    <cellStyle name="40% - Cor2 13 2 3 2" xfId="30407" xr:uid="{9A0B09A3-1EAF-43BA-978F-32EF2276EAA1}"/>
    <cellStyle name="40% - Cor2 13 2 4" xfId="32999" xr:uid="{C33D3498-D62A-4B39-8AB6-8A4E92140BBD}"/>
    <cellStyle name="40% - Cor2 13 2 5" xfId="23067" xr:uid="{0C4A3C30-42A5-40D1-8080-34E2A0E00BB6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4" xfId="11703" xr:uid="{00000000-0005-0000-0000-000041020000}"/>
    <cellStyle name="40% - Cor2 13 4 2" xfId="29219" xr:uid="{23094FAE-D247-4F2A-A442-81728CAEA8CA}"/>
    <cellStyle name="40% - Cor2 13 5" xfId="31821" xr:uid="{35C182F6-403E-41AF-BA60-C67C2F7E9DA3}"/>
    <cellStyle name="40% - Cor2 13 6" xfId="21169" xr:uid="{82ECEF65-BFE0-4407-8C27-EB702E695FAA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3" xfId="13595" xr:uid="{00000000-0005-0000-0000-000042020000}"/>
    <cellStyle name="40% - Cor2 14 2 3 2" xfId="30408" xr:uid="{82F96D07-04F2-4B28-962F-E27B57B434DC}"/>
    <cellStyle name="40% - Cor2 14 2 4" xfId="33000" xr:uid="{1314C679-1B0F-49BB-B53B-6B4F1E1530B3}"/>
    <cellStyle name="40% - Cor2 14 2 5" xfId="23068" xr:uid="{BF4376A5-AB3A-4CD8-952A-54C240243AEC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4" xfId="11704" xr:uid="{00000000-0005-0000-0000-000042020000}"/>
    <cellStyle name="40% - Cor2 14 4 2" xfId="29220" xr:uid="{9A25737B-7FC2-41C2-8016-4BD699B2909F}"/>
    <cellStyle name="40% - Cor2 14 5" xfId="31822" xr:uid="{AAE86B50-3B80-4DEB-8E65-BEDB410DA19D}"/>
    <cellStyle name="40% - Cor2 14 6" xfId="21170" xr:uid="{BD307B3F-0E65-4E30-B3EA-32BB2F76F4E6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3" xfId="13596" xr:uid="{00000000-0005-0000-0000-000043020000}"/>
    <cellStyle name="40% - Cor2 15 2 3 2" xfId="30409" xr:uid="{C2EFF5AE-F3D1-45BD-B013-3EEA6B2CBBFD}"/>
    <cellStyle name="40% - Cor2 15 2 4" xfId="33001" xr:uid="{46489BC6-6040-45BB-8EC7-1E826B408A99}"/>
    <cellStyle name="40% - Cor2 15 2 5" xfId="23069" xr:uid="{5C99FC4F-56CC-4D15-BE96-21D40405447E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4" xfId="11705" xr:uid="{00000000-0005-0000-0000-000043020000}"/>
    <cellStyle name="40% - Cor2 15 4 2" xfId="29221" xr:uid="{7CA86BBF-233B-4E97-AB1E-B9C9B4AD7002}"/>
    <cellStyle name="40% - Cor2 15 5" xfId="31823" xr:uid="{FBEB14AD-DEDA-4BB1-8AD5-7C19ACFB6BAF}"/>
    <cellStyle name="40% - Cor2 15 6" xfId="21171" xr:uid="{B765C4BA-B505-4230-8051-9A564AA6D54A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3" xfId="13597" xr:uid="{00000000-0005-0000-0000-000044020000}"/>
    <cellStyle name="40% - Cor2 16 2 3 2" xfId="30410" xr:uid="{4BD1DD99-C84E-4E08-8596-D7012499D719}"/>
    <cellStyle name="40% - Cor2 16 2 4" xfId="33002" xr:uid="{76DA9AAF-34C7-4198-98E6-188561067F56}"/>
    <cellStyle name="40% - Cor2 16 2 5" xfId="23070" xr:uid="{3AD8548E-C880-4229-8521-7A6D7A13228A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4" xfId="11706" xr:uid="{00000000-0005-0000-0000-000044020000}"/>
    <cellStyle name="40% - Cor2 16 4 2" xfId="29222" xr:uid="{641A701F-9DE3-487A-9A50-7FC5083861C0}"/>
    <cellStyle name="40% - Cor2 16 5" xfId="31824" xr:uid="{E4360BEB-FE84-4590-A768-F0A58BC0B952}"/>
    <cellStyle name="40% - Cor2 16 6" xfId="21172" xr:uid="{3BA43602-E49C-4AA7-A493-38E996237DB4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3" xfId="13598" xr:uid="{00000000-0005-0000-0000-000045020000}"/>
    <cellStyle name="40% - Cor2 17 2 3 2" xfId="30411" xr:uid="{5956748B-6D7B-4302-9893-98A38C2B938A}"/>
    <cellStyle name="40% - Cor2 17 2 4" xfId="33003" xr:uid="{E688F0B8-3AFA-44E9-9619-00F034D84C2A}"/>
    <cellStyle name="40% - Cor2 17 2 5" xfId="23071" xr:uid="{BFB0B30D-1599-4B43-B900-B2794DF96FF7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4" xfId="11707" xr:uid="{00000000-0005-0000-0000-000045020000}"/>
    <cellStyle name="40% - Cor2 17 4 2" xfId="29223" xr:uid="{DE4B352B-87E8-404E-ACA9-B20128FC58B0}"/>
    <cellStyle name="40% - Cor2 17 5" xfId="31825" xr:uid="{CA035A0D-ABCB-462A-B985-6FE074608B4F}"/>
    <cellStyle name="40% - Cor2 17 6" xfId="21173" xr:uid="{7B0FCB2C-CD61-4588-BF91-574D8D609BB9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3" xfId="13599" xr:uid="{00000000-0005-0000-0000-000046020000}"/>
    <cellStyle name="40% - Cor2 18 2 3 2" xfId="30412" xr:uid="{A760776D-4630-4342-A460-AC796F9F07F8}"/>
    <cellStyle name="40% - Cor2 18 2 4" xfId="33004" xr:uid="{14BFDBFF-AED7-4859-BA3E-781DB16779D4}"/>
    <cellStyle name="40% - Cor2 18 2 5" xfId="23072" xr:uid="{140BC780-1B7D-4815-8856-059F80A70D73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4" xfId="11708" xr:uid="{00000000-0005-0000-0000-000046020000}"/>
    <cellStyle name="40% - Cor2 18 4 2" xfId="29224" xr:uid="{9520204D-2180-43A6-BC52-267D19F71E6F}"/>
    <cellStyle name="40% - Cor2 18 5" xfId="31826" xr:uid="{8FF77033-FD1E-44B2-8A55-C5B7D0D18C88}"/>
    <cellStyle name="40% - Cor2 18 6" xfId="21174" xr:uid="{0A04A3B8-D520-4295-B19F-EFE5686B746A}"/>
    <cellStyle name="40% - Cor2 19" xfId="2679" xr:uid="{00000000-0005-0000-0000-000047020000}"/>
    <cellStyle name="40% - Cor2 2" xfId="133" xr:uid="{00000000-0005-0000-0000-00005D000000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3" xfId="13601" xr:uid="{00000000-0005-0000-0000-000049020000}"/>
    <cellStyle name="40% - Cor2 2 2 2 2 4" xfId="23074" xr:uid="{5411C430-BA33-4696-81D9-ED618FA0513A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4" xfId="11710" xr:uid="{00000000-0005-0000-0000-000049020000}"/>
    <cellStyle name="40% - Cor2 2 2 2 4 2" xfId="29226" xr:uid="{DCAB7614-F623-4538-92AE-9DD06CE6301F}"/>
    <cellStyle name="40% - Cor2 2 2 2 5" xfId="31828" xr:uid="{31CF4191-2CDE-4116-B032-DF0C8E7E9181}"/>
    <cellStyle name="40% - Cor2 2 2 2 6" xfId="21176" xr:uid="{B5D8E1D0-4522-4F28-8421-42ACCC10A168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3" xfId="10975" xr:uid="{00000000-0005-0000-0000-000036000000}"/>
    <cellStyle name="40% - Cor2 2 2 3 3 2" xfId="30414" xr:uid="{3E51FCEA-47E9-4A62-A519-602588529833}"/>
    <cellStyle name="40% - Cor2 2 2 3 4" xfId="33006" xr:uid="{50DD1F8B-FE7E-4FD9-BA81-C74E56AE0696}"/>
    <cellStyle name="40% - Cor2 2 2 3 5" xfId="20385" xr:uid="{316B603A-70A6-4BF0-A593-5748190A090A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3" xfId="12889" xr:uid="{00000000-0005-0000-0000-000036000000}"/>
    <cellStyle name="40% - Cor2 2 2 4 4" xfId="22361" xr:uid="{B2D62D5E-BF89-4A18-B5FA-A42CD30CAE5F}"/>
    <cellStyle name="40% - Cor2 2 2 5" xfId="28442" xr:uid="{0B65C147-817E-45C1-A676-F5607152B12F}"/>
    <cellStyle name="40% - Cor2 2 2 6" xfId="31135" xr:uid="{1562A9DE-01F8-420B-B9F2-259F366ECC4C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3" xfId="13600" xr:uid="{00000000-0005-0000-0000-000048020000}"/>
    <cellStyle name="40% - Cor2 2 3 2 4" xfId="23073" xr:uid="{A2325E68-E7AF-4379-8A35-99D8F8A883CE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4" xfId="11709" xr:uid="{00000000-0005-0000-0000-000048020000}"/>
    <cellStyle name="40% - Cor2 2 3 4 2" xfId="29225" xr:uid="{7EC03A05-CA78-43A6-8D78-A95FDDDE53C2}"/>
    <cellStyle name="40% - Cor2 2 3 5" xfId="31827" xr:uid="{89976194-A7A5-4177-B88E-49F3935A1CAE}"/>
    <cellStyle name="40% - Cor2 2 3 6" xfId="21175" xr:uid="{D9F1BA49-B5D3-41A7-B89D-BE63317D1944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3" xfId="10893" xr:uid="{00000000-0005-0000-0000-000035000000}"/>
    <cellStyle name="40% - Cor2 2 4 3 2" xfId="30413" xr:uid="{4052E225-2ABC-4728-9279-E7844BECA897}"/>
    <cellStyle name="40% - Cor2 2 4 4" xfId="33005" xr:uid="{C8C67D6A-F885-4E6D-B543-0C68A61FAA39}"/>
    <cellStyle name="40% - Cor2 2 4 5" xfId="20307" xr:uid="{E6BD63C2-9D11-466D-838A-CF46BD36469C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3" xfId="12810" xr:uid="{00000000-0005-0000-0000-000035000000}"/>
    <cellStyle name="40% - Cor2 2 5 4" xfId="22282" xr:uid="{35403D9C-A694-4A5F-8127-907B1C576FA8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7" xfId="10207" xr:uid="{00000000-0005-0000-0000-00005D000000}"/>
    <cellStyle name="40% - Cor2 2 7 2" xfId="28364" xr:uid="{2E067F3D-C7E6-4E65-AB6F-AB4EE8D1CC4F}"/>
    <cellStyle name="40% - Cor2 2 8" xfId="31057" xr:uid="{467E9253-600D-47CE-A1C5-88BCEF0DBEBA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3" xfId="13602" xr:uid="{00000000-0005-0000-0000-00004A020000}"/>
    <cellStyle name="40% - Cor2 20 2 3 2" xfId="30415" xr:uid="{0CE5DCD4-14AB-4CDE-B533-C9B3509FB77D}"/>
    <cellStyle name="40% - Cor2 20 2 4" xfId="33007" xr:uid="{8BFEE031-9926-4049-A12E-1F0E85E134BA}"/>
    <cellStyle name="40% - Cor2 20 2 5" xfId="23075" xr:uid="{CB869F94-2790-4C9B-B3E2-C1582991B9B4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4" xfId="11711" xr:uid="{00000000-0005-0000-0000-00004A020000}"/>
    <cellStyle name="40% - Cor2 20 4 2" xfId="29227" xr:uid="{6DFCA1A6-1073-40D8-9869-2C74FF5C9045}"/>
    <cellStyle name="40% - Cor2 20 5" xfId="31829" xr:uid="{CEA28149-44CA-4E11-A6DA-C710AB1BD8D8}"/>
    <cellStyle name="40% - Cor2 20 6" xfId="21177" xr:uid="{C2D079B4-63B1-4A30-BFF0-504CB5DEA52C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3" xfId="13603" xr:uid="{00000000-0005-0000-0000-00004B020000}"/>
    <cellStyle name="40% - Cor2 21 2 3 2" xfId="30416" xr:uid="{81D6083E-90E6-47C0-BFD5-E33D214D4ADF}"/>
    <cellStyle name="40% - Cor2 21 2 4" xfId="33008" xr:uid="{FB3490D4-2A6A-49C9-B916-AA631FEF6BA6}"/>
    <cellStyle name="40% - Cor2 21 2 5" xfId="23076" xr:uid="{54E4385B-AE5D-425D-B0AE-43DE6B20E937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4" xfId="11712" xr:uid="{00000000-0005-0000-0000-00004B020000}"/>
    <cellStyle name="40% - Cor2 21 4 2" xfId="29228" xr:uid="{403E0035-85EC-460C-9D4D-6E290E27E790}"/>
    <cellStyle name="40% - Cor2 21 5" xfId="31830" xr:uid="{550068A5-76FC-4913-B1E6-AD5E81F97F79}"/>
    <cellStyle name="40% - Cor2 21 6" xfId="21178" xr:uid="{BBC336C0-0250-4E87-9456-5AF800356048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3" xfId="13604" xr:uid="{00000000-0005-0000-0000-00004C020000}"/>
    <cellStyle name="40% - Cor2 22 2 3 2" xfId="30417" xr:uid="{F6BB4456-D6D1-4CC6-96A8-655F65987DAB}"/>
    <cellStyle name="40% - Cor2 22 2 4" xfId="33009" xr:uid="{95A3C07E-802B-4AE9-A73F-BE3E1830E73E}"/>
    <cellStyle name="40% - Cor2 22 2 5" xfId="23077" xr:uid="{1F70615E-F480-4660-9154-E6CB2DAB4E23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4" xfId="11713" xr:uid="{00000000-0005-0000-0000-00004C020000}"/>
    <cellStyle name="40% - Cor2 22 4 2" xfId="29229" xr:uid="{E8926403-4813-407E-BF32-27107AB627B2}"/>
    <cellStyle name="40% - Cor2 22 5" xfId="31831" xr:uid="{AC828846-60F0-4751-8CDC-53FD5E19C146}"/>
    <cellStyle name="40% - Cor2 22 6" xfId="21179" xr:uid="{BF4575A0-2013-4B3D-804C-26C4D360F7F0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3" xfId="13605" xr:uid="{00000000-0005-0000-0000-00004D020000}"/>
    <cellStyle name="40% - Cor2 23 2 3 2" xfId="30418" xr:uid="{2DC9CED6-6637-4040-A16C-8BC323ABDD4C}"/>
    <cellStyle name="40% - Cor2 23 2 4" xfId="33010" xr:uid="{397483F4-8572-4072-B99C-C36795136CBA}"/>
    <cellStyle name="40% - Cor2 23 2 5" xfId="23078" xr:uid="{EA16320E-8DF7-4615-9557-656DC903F627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4" xfId="11714" xr:uid="{00000000-0005-0000-0000-00004D020000}"/>
    <cellStyle name="40% - Cor2 23 4 2" xfId="29230" xr:uid="{3B37EB66-CAB8-487F-A4D2-23206C13ACD2}"/>
    <cellStyle name="40% - Cor2 23 5" xfId="31832" xr:uid="{62F28A7E-955A-49D4-961A-B5D1F27114D3}"/>
    <cellStyle name="40% - Cor2 23 6" xfId="21180" xr:uid="{5E248360-0274-44C2-94B9-8818E5CE9E9F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3" xfId="13606" xr:uid="{00000000-0005-0000-0000-00004E020000}"/>
    <cellStyle name="40% - Cor2 24 2 3 2" xfId="30419" xr:uid="{6F65C0BC-9C8A-406A-A0C2-AC82B734DC07}"/>
    <cellStyle name="40% - Cor2 24 2 4" xfId="33011" xr:uid="{93AE0778-ED4F-4E0C-B09A-D057B6425C26}"/>
    <cellStyle name="40% - Cor2 24 2 5" xfId="23079" xr:uid="{E4CAA21D-AE2B-41DC-8301-3EBB0C903779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4" xfId="11715" xr:uid="{00000000-0005-0000-0000-00004E020000}"/>
    <cellStyle name="40% - Cor2 24 4 2" xfId="29231" xr:uid="{C39812A8-A6C2-4604-83FF-3DC13988534A}"/>
    <cellStyle name="40% - Cor2 24 5" xfId="31833" xr:uid="{78E1BD85-DFE3-4A25-BC3F-A39B3B3F6E76}"/>
    <cellStyle name="40% - Cor2 24 6" xfId="21181" xr:uid="{295A4953-41F2-4C36-94BC-09D2A76FB602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3" xfId="13607" xr:uid="{00000000-0005-0000-0000-00004F020000}"/>
    <cellStyle name="40% - Cor2 25 2 3 2" xfId="30420" xr:uid="{75EE07BB-5AE2-4A5C-927C-C6F591482AF2}"/>
    <cellStyle name="40% - Cor2 25 2 4" xfId="33012" xr:uid="{E048CF43-C2BD-44A3-9CFC-570FEFACD469}"/>
    <cellStyle name="40% - Cor2 25 2 5" xfId="23080" xr:uid="{15EAC6AD-E927-4735-9CF0-3FD55F6372C7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4" xfId="11716" xr:uid="{00000000-0005-0000-0000-00004F020000}"/>
    <cellStyle name="40% - Cor2 25 4 2" xfId="29232" xr:uid="{ACE401A5-81CB-4837-BBD0-CCA63B75FBA8}"/>
    <cellStyle name="40% - Cor2 25 5" xfId="31834" xr:uid="{47D4E01B-FBD6-4C83-913A-36A7858CFDC6}"/>
    <cellStyle name="40% - Cor2 25 6" xfId="21182" xr:uid="{57B11E3C-BD8E-4C5E-BC15-354A402457BD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3" xfId="13608" xr:uid="{00000000-0005-0000-0000-000050020000}"/>
    <cellStyle name="40% - Cor2 26 2 3 2" xfId="30421" xr:uid="{A8AD9828-09A2-4527-ABC1-CAC2C65A3CA1}"/>
    <cellStyle name="40% - Cor2 26 2 4" xfId="33013" xr:uid="{52CF286B-F806-4D12-A1D6-8A5AE0024C17}"/>
    <cellStyle name="40% - Cor2 26 2 5" xfId="23081" xr:uid="{5C951E2A-E94E-40B6-85EA-6F1B4252D4B9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4" xfId="11717" xr:uid="{00000000-0005-0000-0000-000050020000}"/>
    <cellStyle name="40% - Cor2 26 4 2" xfId="29233" xr:uid="{446FB6BA-0755-48A5-8E96-739567340D87}"/>
    <cellStyle name="40% - Cor2 26 5" xfId="31835" xr:uid="{2C6D7094-BD36-4D95-AFB1-04BE6FD0871C}"/>
    <cellStyle name="40% - Cor2 26 6" xfId="21183" xr:uid="{2A3398BC-6D45-46FF-BFEF-E09C6CCEC7CC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3" xfId="13609" xr:uid="{00000000-0005-0000-0000-000051020000}"/>
    <cellStyle name="40% - Cor2 27 2 3 2" xfId="30422" xr:uid="{2111130A-C67B-41E4-B93A-E3A85EDDF91A}"/>
    <cellStyle name="40% - Cor2 27 2 4" xfId="33014" xr:uid="{F9384484-3049-42C8-B15F-34967F77A1C6}"/>
    <cellStyle name="40% - Cor2 27 2 5" xfId="23082" xr:uid="{EE62B10F-8243-472D-ACD2-BBFF4CB2389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4" xfId="11718" xr:uid="{00000000-0005-0000-0000-000051020000}"/>
    <cellStyle name="40% - Cor2 27 4 2" xfId="29234" xr:uid="{27DA58B8-E897-4924-BDF5-589898B342C7}"/>
    <cellStyle name="40% - Cor2 27 5" xfId="31836" xr:uid="{1150D58C-AE9F-4A8D-93C9-285FD15BF0B9}"/>
    <cellStyle name="40% - Cor2 27 6" xfId="21184" xr:uid="{64CBE76B-74A5-4E25-B187-86E6E0D9BDA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3" xfId="13610" xr:uid="{00000000-0005-0000-0000-000052020000}"/>
    <cellStyle name="40% - Cor2 28 2 3 2" xfId="30423" xr:uid="{F7B889EE-941E-46E5-BDD0-B1914543DCE2}"/>
    <cellStyle name="40% - Cor2 28 2 4" xfId="33015" xr:uid="{FBB3167A-E3CA-4A5A-9329-F2208117C6E7}"/>
    <cellStyle name="40% - Cor2 28 2 5" xfId="23083" xr:uid="{15915D0A-2A55-4C96-B90B-BFE0310981C6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4" xfId="11719" xr:uid="{00000000-0005-0000-0000-000052020000}"/>
    <cellStyle name="40% - Cor2 28 4 2" xfId="29235" xr:uid="{FB75BA8A-944E-496C-A5B5-FB1894832F76}"/>
    <cellStyle name="40% - Cor2 28 5" xfId="31837" xr:uid="{9C7D1871-F4D7-4B95-AE0D-9A31B2221BB6}"/>
    <cellStyle name="40% - Cor2 28 6" xfId="21185" xr:uid="{E318C947-A547-4965-AC73-B17BF10F336C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3" xfId="13611" xr:uid="{00000000-0005-0000-0000-000053020000}"/>
    <cellStyle name="40% - Cor2 29 2 3 2" xfId="30424" xr:uid="{C59E21AD-8CF4-40D1-9372-EC979AA8A403}"/>
    <cellStyle name="40% - Cor2 29 2 4" xfId="33016" xr:uid="{455CAF84-1388-4B21-A4D8-EAE7F4C75C3A}"/>
    <cellStyle name="40% - Cor2 29 2 5" xfId="23084" xr:uid="{372F7397-9D57-4335-B329-EFA7CE987235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4" xfId="11720" xr:uid="{00000000-0005-0000-0000-000053020000}"/>
    <cellStyle name="40% - Cor2 29 4 2" xfId="29236" xr:uid="{D49949C3-B154-4CE9-9564-6CB85E3FF9BF}"/>
    <cellStyle name="40% - Cor2 29 5" xfId="31838" xr:uid="{19222648-90F5-41AD-B973-E1DA54114BDD}"/>
    <cellStyle name="40% - Cor2 29 6" xfId="21186" xr:uid="{974B4E49-0F05-4A0C-A669-D1F8A07ED884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3" xfId="13613" xr:uid="{00000000-0005-0000-0000-000055020000}"/>
    <cellStyle name="40% - Cor2 3 2 2 3 2" xfId="30426" xr:uid="{3A2C2D4B-CF10-49C3-B3A8-F0E2FD3EEA9D}"/>
    <cellStyle name="40% - Cor2 3 2 2 4" xfId="33018" xr:uid="{E3BEE4AB-E00C-488C-B651-255D1D896B85}"/>
    <cellStyle name="40% - Cor2 3 2 2 5" xfId="23086" xr:uid="{0D794081-4693-4A9E-9556-52A3B4B6129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4" xfId="11722" xr:uid="{00000000-0005-0000-0000-000055020000}"/>
    <cellStyle name="40% - Cor2 3 2 4 2" xfId="29238" xr:uid="{77901118-E8CD-4F12-BABC-56BDAE95AA90}"/>
    <cellStyle name="40% - Cor2 3 2 5" xfId="31840" xr:uid="{10D4917B-3B5B-4B0E-A02D-046E2FBED59F}"/>
    <cellStyle name="40% - Cor2 3 2 6" xfId="21188" xr:uid="{5C0E88CD-0386-4940-B37D-22E57298F040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3" xfId="13612" xr:uid="{00000000-0005-0000-0000-000054020000}"/>
    <cellStyle name="40% - Cor2 3 3 2 4" xfId="23085" xr:uid="{A019A4BB-B7EF-451D-9FD9-E48953F539D0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4" xfId="11721" xr:uid="{00000000-0005-0000-0000-000054020000}"/>
    <cellStyle name="40% - Cor2 3 3 4 2" xfId="29237" xr:uid="{CF47DE6B-F1E8-4660-B1F2-F281C3D7EDD4}"/>
    <cellStyle name="40% - Cor2 3 3 5" xfId="31839" xr:uid="{BBF6A08B-CFF5-4738-8D8C-F30E03D8FA7B}"/>
    <cellStyle name="40% - Cor2 3 3 6" xfId="21187" xr:uid="{41002D41-C639-4BD5-A3BB-0ADAE6E0CBFA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3" xfId="10947" xr:uid="{00000000-0005-0000-0000-000037000000}"/>
    <cellStyle name="40% - Cor2 3 4 3 2" xfId="30425" xr:uid="{12C0AD72-C163-49AB-931D-0AD20FB26714}"/>
    <cellStyle name="40% - Cor2 3 4 4" xfId="33017" xr:uid="{F3B07CD3-7E0C-4127-B484-3E268499534A}"/>
    <cellStyle name="40% - Cor2 3 4 5" xfId="20357" xr:uid="{96276C3D-AB5F-483E-A7DB-A162983C34B3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3" xfId="12861" xr:uid="{00000000-0005-0000-0000-000037000000}"/>
    <cellStyle name="40% - Cor2 3 5 4" xfId="22333" xr:uid="{220A87F8-07BE-4F64-BB53-E994B77BB0A4}"/>
    <cellStyle name="40% - Cor2 3 6" xfId="28414" xr:uid="{4A726270-7533-43FD-BF0A-66AC07F48AC7}"/>
    <cellStyle name="40% - Cor2 3 7" xfId="31107" xr:uid="{9934DB23-EB1B-4EB6-8F8F-D11E3257C5D7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3" xfId="13614" xr:uid="{00000000-0005-0000-0000-000056020000}"/>
    <cellStyle name="40% - Cor2 30 2 3 2" xfId="30427" xr:uid="{B78D7028-7159-4540-BB2B-13A6401481CE}"/>
    <cellStyle name="40% - Cor2 30 2 4" xfId="33019" xr:uid="{CBDF283F-D436-4BB4-B92F-C394F0FB6FB1}"/>
    <cellStyle name="40% - Cor2 30 2 5" xfId="23087" xr:uid="{3F8EAC3C-BF1F-4E17-BB6E-018DBCB9BE9B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4" xfId="11723" xr:uid="{00000000-0005-0000-0000-000056020000}"/>
    <cellStyle name="40% - Cor2 30 4 2" xfId="29239" xr:uid="{6AED222C-D0B6-4A32-95A1-DA5EC37847D0}"/>
    <cellStyle name="40% - Cor2 30 5" xfId="31841" xr:uid="{DBDC0A47-69ED-434B-B345-B69BC18F2DFA}"/>
    <cellStyle name="40% - Cor2 30 6" xfId="21189" xr:uid="{4390BFBD-C391-4768-8124-B63E10ECEDB5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3" xfId="13615" xr:uid="{00000000-0005-0000-0000-000057020000}"/>
    <cellStyle name="40% - Cor2 31 2 3 2" xfId="30428" xr:uid="{A3474DF9-DAEC-41C3-A55B-5682BDD9FF9D}"/>
    <cellStyle name="40% - Cor2 31 2 4" xfId="33020" xr:uid="{72C83690-6E07-4B05-BA07-BC5D190562FE}"/>
    <cellStyle name="40% - Cor2 31 2 5" xfId="23088" xr:uid="{D51B9A7B-455F-4EF4-88A4-5DC83E0E226B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4" xfId="11724" xr:uid="{00000000-0005-0000-0000-000057020000}"/>
    <cellStyle name="40% - Cor2 31 4 2" xfId="29240" xr:uid="{ACD38C69-1FEA-461E-ACEB-048ABBDC6C77}"/>
    <cellStyle name="40% - Cor2 31 5" xfId="31842" xr:uid="{1448BA85-BDF2-4B69-A078-42EB62A0CABC}"/>
    <cellStyle name="40% - Cor2 31 6" xfId="21190" xr:uid="{80CBA32A-8169-4586-A915-70C5ED2EB8AA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3" xfId="13616" xr:uid="{00000000-0005-0000-0000-000058020000}"/>
    <cellStyle name="40% - Cor2 32 2 3 2" xfId="30429" xr:uid="{3B690C47-F4D1-4582-9822-6CF1AD2B290E}"/>
    <cellStyle name="40% - Cor2 32 2 4" xfId="33021" xr:uid="{ABF70967-310B-4EED-A59E-BE5B00DEE691}"/>
    <cellStyle name="40% - Cor2 32 2 5" xfId="23089" xr:uid="{E2D44C9C-90AA-4015-8619-8497A33B8D7B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4" xfId="11725" xr:uid="{00000000-0005-0000-0000-000058020000}"/>
    <cellStyle name="40% - Cor2 32 4 2" xfId="29241" xr:uid="{D3BF2508-20FF-44BF-A4F7-8120502D5B8B}"/>
    <cellStyle name="40% - Cor2 32 5" xfId="31843" xr:uid="{C1990D16-2A79-4E2F-9807-398568C7EDD2}"/>
    <cellStyle name="40% - Cor2 32 6" xfId="21191" xr:uid="{9199AC88-ACED-46A6-A3FE-789564480BE3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3" xfId="13617" xr:uid="{00000000-0005-0000-0000-000059020000}"/>
    <cellStyle name="40% - Cor2 33 2 3 2" xfId="30430" xr:uid="{E6C0B50D-0FA8-4CC3-82FD-68D3154433AC}"/>
    <cellStyle name="40% - Cor2 33 2 4" xfId="33022" xr:uid="{BD81775D-0ACC-434C-A4CF-013DD4259DB3}"/>
    <cellStyle name="40% - Cor2 33 2 5" xfId="23090" xr:uid="{17194770-2FC5-4A69-9612-EDCE21EB70B9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4" xfId="11726" xr:uid="{00000000-0005-0000-0000-000059020000}"/>
    <cellStyle name="40% - Cor2 33 4 2" xfId="29242" xr:uid="{FD708EDF-5016-454A-AD63-A34D88E91F9D}"/>
    <cellStyle name="40% - Cor2 33 5" xfId="31844" xr:uid="{F8D30ADF-1173-47AB-A0FD-36B6962FD4FF}"/>
    <cellStyle name="40% - Cor2 33 6" xfId="21192" xr:uid="{206017FC-3CA6-48FE-A2FE-7A1B37DA1F68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3" xfId="13618" xr:uid="{00000000-0005-0000-0000-00005A020000}"/>
    <cellStyle name="40% - Cor2 34 2 3 2" xfId="30431" xr:uid="{389EFD7C-4D7F-470F-ACA5-8399FDC81FCD}"/>
    <cellStyle name="40% - Cor2 34 2 4" xfId="33023" xr:uid="{83FEB23F-6092-4FC2-AA3A-29EA22C7A420}"/>
    <cellStyle name="40% - Cor2 34 2 5" xfId="23091" xr:uid="{07934D52-E35E-4CF9-A7C5-8D4225AE1DFF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4" xfId="11727" xr:uid="{00000000-0005-0000-0000-00005A020000}"/>
    <cellStyle name="40% - Cor2 34 4 2" xfId="29243" xr:uid="{0C5433AF-C18F-4FA8-9DCF-BDD1391A31FC}"/>
    <cellStyle name="40% - Cor2 34 5" xfId="31845" xr:uid="{3D9CF508-5F05-49A2-80A8-216264E6E89F}"/>
    <cellStyle name="40% - Cor2 34 6" xfId="21193" xr:uid="{0925A4D3-7B12-48D7-993A-A68787C31F03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3" xfId="13619" xr:uid="{00000000-0005-0000-0000-00005B020000}"/>
    <cellStyle name="40% - Cor2 35 2 3 2" xfId="30432" xr:uid="{D89A81B0-57E9-495F-A68A-3058509BFA10}"/>
    <cellStyle name="40% - Cor2 35 2 4" xfId="33024" xr:uid="{E4F27A42-CDE0-4B7B-BB27-88E106643C79}"/>
    <cellStyle name="40% - Cor2 35 2 5" xfId="23092" xr:uid="{ABC9D8CC-577B-4208-A44B-069C4765590C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4" xfId="11728" xr:uid="{00000000-0005-0000-0000-00005B020000}"/>
    <cellStyle name="40% - Cor2 35 4 2" xfId="29244" xr:uid="{0BEA8091-0CD0-4572-AA93-A45BFE2D66F5}"/>
    <cellStyle name="40% - Cor2 35 5" xfId="31846" xr:uid="{2122422E-DFAA-4586-A77E-596DB33AD06B}"/>
    <cellStyle name="40% - Cor2 35 6" xfId="21194" xr:uid="{78F532FC-0C8D-4EB6-BD9D-6EB4D8481D7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3" xfId="13620" xr:uid="{00000000-0005-0000-0000-00005C020000}"/>
    <cellStyle name="40% - Cor2 36 2 3 2" xfId="30433" xr:uid="{B4C6DDEF-00F7-47A7-964E-69B50615DEF5}"/>
    <cellStyle name="40% - Cor2 36 2 4" xfId="33025" xr:uid="{AD6CD751-0817-4E6E-AC45-E4630106E7FF}"/>
    <cellStyle name="40% - Cor2 36 2 5" xfId="23093" xr:uid="{609BFC03-B3F8-424F-B7D0-B45CB61F6627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4" xfId="11729" xr:uid="{00000000-0005-0000-0000-00005C020000}"/>
    <cellStyle name="40% - Cor2 36 4 2" xfId="29245" xr:uid="{29C5C810-9977-4EA9-AE7C-1FC8664B0C23}"/>
    <cellStyle name="40% - Cor2 36 5" xfId="31847" xr:uid="{CFE24826-5F82-4845-8B80-CDDA4912AD1B}"/>
    <cellStyle name="40% - Cor2 36 6" xfId="21195" xr:uid="{ECEB563B-0A2A-40F1-8435-F359A7D9FF43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3" xfId="13621" xr:uid="{00000000-0005-0000-0000-00005D020000}"/>
    <cellStyle name="40% - Cor2 37 2 3 2" xfId="30434" xr:uid="{9E7FABA0-D185-4009-8026-6F8EB9F61A64}"/>
    <cellStyle name="40% - Cor2 37 2 4" xfId="33026" xr:uid="{4F838F80-6FAC-4A96-B30E-9620FB064DFE}"/>
    <cellStyle name="40% - Cor2 37 2 5" xfId="23094" xr:uid="{DF2DD506-F46F-4815-8809-0DCF8C613859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4" xfId="11730" xr:uid="{00000000-0005-0000-0000-00005D020000}"/>
    <cellStyle name="40% - Cor2 37 4 2" xfId="29246" xr:uid="{A199A1EA-C2ED-4144-8478-FCD0678B8D88}"/>
    <cellStyle name="40% - Cor2 37 5" xfId="31848" xr:uid="{7DC365EB-ED11-4ACB-A4F5-BB50AC2B17CE}"/>
    <cellStyle name="40% - Cor2 37 6" xfId="21196" xr:uid="{3CC484A4-3F72-46A8-A962-BC7BADD52408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3" xfId="13622" xr:uid="{00000000-0005-0000-0000-00005E020000}"/>
    <cellStyle name="40% - Cor2 38 2 3 2" xfId="30435" xr:uid="{E509EEEA-E7DE-4056-BACF-3FC5EF67C52F}"/>
    <cellStyle name="40% - Cor2 38 2 4" xfId="33027" xr:uid="{AAD3663C-D763-4EE0-8803-6512D520B8E0}"/>
    <cellStyle name="40% - Cor2 38 2 5" xfId="23095" xr:uid="{FC9FDDDA-B129-45D0-AF5F-6036F3E38771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4" xfId="11731" xr:uid="{00000000-0005-0000-0000-00005E020000}"/>
    <cellStyle name="40% - Cor2 38 4 2" xfId="29247" xr:uid="{C9D085C3-FCF2-4C89-8160-D2E20445FD86}"/>
    <cellStyle name="40% - Cor2 38 5" xfId="31849" xr:uid="{09CB69E1-8230-4E5B-A7A1-206C3B48B3B8}"/>
    <cellStyle name="40% - Cor2 38 6" xfId="21197" xr:uid="{1BAACEB3-965C-47B7-AA89-6BEE903DC943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3" xfId="13623" xr:uid="{00000000-0005-0000-0000-00005F020000}"/>
    <cellStyle name="40% - Cor2 39 2 3 2" xfId="30436" xr:uid="{F44570FD-F460-49A0-92F4-1BC76D9A57F0}"/>
    <cellStyle name="40% - Cor2 39 2 4" xfId="33028" xr:uid="{31740AD5-9506-4683-87D4-1732AB11960E}"/>
    <cellStyle name="40% - Cor2 39 2 5" xfId="23096" xr:uid="{58FF40F7-8551-400C-8662-55DE9AC3D162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4" xfId="11732" xr:uid="{00000000-0005-0000-0000-00005F020000}"/>
    <cellStyle name="40% - Cor2 39 4 2" xfId="29248" xr:uid="{C8ED896F-A810-4B08-9A9D-FCFF2BC3366D}"/>
    <cellStyle name="40% - Cor2 39 5" xfId="31850" xr:uid="{C1A09E3F-687E-49FF-9349-3A8EEB4ECC2B}"/>
    <cellStyle name="40% - Cor2 39 6" xfId="21198" xr:uid="{4B168BCB-909D-4077-945E-7CA7CD8D51C6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3" xfId="13625" xr:uid="{00000000-0005-0000-0000-000061020000}"/>
    <cellStyle name="40% - Cor2 4 2 2 3 2" xfId="30438" xr:uid="{4F8F0D44-349B-4344-A674-08A930783CE3}"/>
    <cellStyle name="40% - Cor2 4 2 2 4" xfId="33030" xr:uid="{E9129868-7E93-45B1-9D9E-38C5E7C8AD70}"/>
    <cellStyle name="40% - Cor2 4 2 2 5" xfId="23098" xr:uid="{2FD200AC-3DCC-4EB9-B738-64DE7581EE0F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4" xfId="11734" xr:uid="{00000000-0005-0000-0000-000061020000}"/>
    <cellStyle name="40% - Cor2 4 2 4 2" xfId="29250" xr:uid="{9425B044-A984-4A25-962D-4FD4D0B73010}"/>
    <cellStyle name="40% - Cor2 4 2 5" xfId="31852" xr:uid="{5E6DA8EC-41BE-4B45-AF8D-28498F62746E}"/>
    <cellStyle name="40% - Cor2 4 2 6" xfId="21200" xr:uid="{DA2D91EB-CE08-4697-B196-9B21179B5407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3" xfId="13624" xr:uid="{00000000-0005-0000-0000-000060020000}"/>
    <cellStyle name="40% - Cor2 4 3 2 4" xfId="23097" xr:uid="{D130340B-0390-40E4-A57C-04FD31B9D6A7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4" xfId="11733" xr:uid="{00000000-0005-0000-0000-000060020000}"/>
    <cellStyle name="40% - Cor2 4 3 4 2" xfId="29249" xr:uid="{7F989BF1-0B3F-428C-9388-234A57F47B1F}"/>
    <cellStyle name="40% - Cor2 4 3 5" xfId="31851" xr:uid="{9F71924C-BC75-4B3B-9065-F53DC17F5134}"/>
    <cellStyle name="40% - Cor2 4 3 6" xfId="21199" xr:uid="{ADDF2FEB-3F85-4A96-B0DF-5CCBE62C2665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3" xfId="11084" xr:uid="{00000000-0005-0000-0000-00002C020000}"/>
    <cellStyle name="40% - Cor2 4 4 3 2" xfId="30437" xr:uid="{A974E55A-F0E3-453B-9368-AADAEF4AB773}"/>
    <cellStyle name="40% - Cor2 4 4 4" xfId="33029" xr:uid="{0F51B522-108D-442A-85C2-8F414A9314B8}"/>
    <cellStyle name="40% - Cor2 4 4 5" xfId="20529" xr:uid="{95AF4B06-974F-440D-8C18-A4D3705CC1FC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3" xfId="12977" xr:uid="{00000000-0005-0000-0000-00002C020000}"/>
    <cellStyle name="40% - Cor2 4 5 4" xfId="22451" xr:uid="{814F5D71-82AC-4903-BE45-FF2F1ACFF145}"/>
    <cellStyle name="40% - Cor2 4 6" xfId="28583" xr:uid="{DCC46244-83D9-4822-8C39-61DE0BA1BE22}"/>
    <cellStyle name="40% - Cor2 4 7" xfId="31213" xr:uid="{D90A7C21-6803-451D-9B1B-46226DC7B5D8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3" xfId="13626" xr:uid="{00000000-0005-0000-0000-000062020000}"/>
    <cellStyle name="40% - Cor2 40 2 3 2" xfId="30439" xr:uid="{4464249F-B3D7-4402-87CB-266C9BAFF56F}"/>
    <cellStyle name="40% - Cor2 40 2 4" xfId="33031" xr:uid="{CF266B52-9E2C-462C-A905-A16F19B36D68}"/>
    <cellStyle name="40% - Cor2 40 2 5" xfId="23099" xr:uid="{E5B64F3A-DD65-4468-A836-17CB25D77751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4" xfId="11735" xr:uid="{00000000-0005-0000-0000-000062020000}"/>
    <cellStyle name="40% - Cor2 40 4 2" xfId="29251" xr:uid="{DD716053-A5F7-4584-9C30-A4B7FB9C1832}"/>
    <cellStyle name="40% - Cor2 40 5" xfId="31853" xr:uid="{145F6A55-90DF-44EA-8C22-F82EDE34BB6E}"/>
    <cellStyle name="40% - Cor2 40 6" xfId="21201" xr:uid="{9192F5F7-7059-47BC-A409-243063F30B57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3" xfId="13627" xr:uid="{00000000-0005-0000-0000-000063020000}"/>
    <cellStyle name="40% - Cor2 41 2 3 2" xfId="30440" xr:uid="{38C5121E-96AD-4479-B45F-6427093D5E49}"/>
    <cellStyle name="40% - Cor2 41 2 4" xfId="33032" xr:uid="{AF9482B4-3AB9-49F1-8EDD-8057CB125C1C}"/>
    <cellStyle name="40% - Cor2 41 2 5" xfId="23100" xr:uid="{09FDAC9B-50A4-401F-ADBD-5CE8160DF777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4" xfId="11736" xr:uid="{00000000-0005-0000-0000-000063020000}"/>
    <cellStyle name="40% - Cor2 41 4 2" xfId="29252" xr:uid="{D4165414-E068-490B-92F9-8B836CA2C8FA}"/>
    <cellStyle name="40% - Cor2 41 5" xfId="31854" xr:uid="{598D27C9-D415-43E0-B09D-BDD623B49745}"/>
    <cellStyle name="40% - Cor2 41 6" xfId="21202" xr:uid="{6F589843-C4B9-4DC9-AEF2-C78CE5B4F132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3" xfId="13628" xr:uid="{00000000-0005-0000-0000-000064020000}"/>
    <cellStyle name="40% - Cor2 42 2 3 2" xfId="30441" xr:uid="{6F44E026-DD6D-482C-85CC-74C48A6D40EB}"/>
    <cellStyle name="40% - Cor2 42 2 4" xfId="33033" xr:uid="{C19B0725-C955-4502-BD39-6D2B3F23963E}"/>
    <cellStyle name="40% - Cor2 42 2 5" xfId="23101" xr:uid="{97388A59-FE4F-4FE1-A98A-51A4B237A069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4" xfId="11737" xr:uid="{00000000-0005-0000-0000-000064020000}"/>
    <cellStyle name="40% - Cor2 42 4 2" xfId="29253" xr:uid="{6F9EF302-2819-4624-BCD6-1ACF7A2C68DE}"/>
    <cellStyle name="40% - Cor2 42 5" xfId="31855" xr:uid="{AECCFE67-2DDD-4EFD-BBEA-F382EFEABAF6}"/>
    <cellStyle name="40% - Cor2 42 6" xfId="21203" xr:uid="{D0DF75A2-8983-405C-AB03-456CCE982F7D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3" xfId="13629" xr:uid="{00000000-0005-0000-0000-000065020000}"/>
    <cellStyle name="40% - Cor2 43 2 3 2" xfId="30442" xr:uid="{77F56734-905B-449B-9831-D2D0A6184447}"/>
    <cellStyle name="40% - Cor2 43 2 4" xfId="33034" xr:uid="{DA005FC7-672C-4225-9C5E-5B1FBA55D080}"/>
    <cellStyle name="40% - Cor2 43 2 5" xfId="23102" xr:uid="{A7BE3D0B-036E-41DE-828A-A88CFDE054B3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4" xfId="11738" xr:uid="{00000000-0005-0000-0000-000065020000}"/>
    <cellStyle name="40% - Cor2 43 4 2" xfId="29254" xr:uid="{21E614AE-9D2E-48AB-A050-2D679EFFB7D7}"/>
    <cellStyle name="40% - Cor2 43 5" xfId="31856" xr:uid="{A5AE474E-E7E9-46D9-9944-F2B24FF56093}"/>
    <cellStyle name="40% - Cor2 43 6" xfId="21204" xr:uid="{3E73332C-8BDD-42B9-86EC-9C2D05FD1903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3" xfId="13630" xr:uid="{00000000-0005-0000-0000-000066020000}"/>
    <cellStyle name="40% - Cor2 44 2 3 2" xfId="30443" xr:uid="{00E09069-9400-4584-9F03-B12A611722EE}"/>
    <cellStyle name="40% - Cor2 44 2 4" xfId="33035" xr:uid="{91415EBB-97BB-427D-AEE5-E6F080928609}"/>
    <cellStyle name="40% - Cor2 44 2 5" xfId="23103" xr:uid="{18F6978B-78B1-4494-8C1D-808AB2EEA419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4" xfId="11739" xr:uid="{00000000-0005-0000-0000-000066020000}"/>
    <cellStyle name="40% - Cor2 44 4 2" xfId="29255" xr:uid="{3C4CCD33-5082-48C3-9AEC-17CC7854C09E}"/>
    <cellStyle name="40% - Cor2 44 5" xfId="31857" xr:uid="{BBB2E000-059A-41E7-9B73-B3F0D1097558}"/>
    <cellStyle name="40% - Cor2 44 6" xfId="21205" xr:uid="{86B0AD95-38B9-447B-A39F-8DCECABF6395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3" xfId="13631" xr:uid="{00000000-0005-0000-0000-000067020000}"/>
    <cellStyle name="40% - Cor2 45 2 3 2" xfId="30444" xr:uid="{052B9E56-6126-4FD1-B1A0-F993CAE513ED}"/>
    <cellStyle name="40% - Cor2 45 2 4" xfId="33036" xr:uid="{EE25FBD9-0730-4E88-BE5C-66EF3D711F36}"/>
    <cellStyle name="40% - Cor2 45 2 5" xfId="23104" xr:uid="{A0EBF0A6-CBE5-4450-9ADB-4141D25F0E2D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4" xfId="11740" xr:uid="{00000000-0005-0000-0000-000067020000}"/>
    <cellStyle name="40% - Cor2 45 4 2" xfId="29256" xr:uid="{9EC98B94-AE03-4EF8-A8EA-DEE9CDB085ED}"/>
    <cellStyle name="40% - Cor2 45 5" xfId="31858" xr:uid="{3F0143AE-A8F7-466C-9D36-AA271A09A073}"/>
    <cellStyle name="40% - Cor2 45 6" xfId="21206" xr:uid="{E9C938E9-E30C-4F5E-BA2E-53D0C6CAB3A1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3" xfId="13632" xr:uid="{00000000-0005-0000-0000-000068020000}"/>
    <cellStyle name="40% - Cor2 46 2 3 2" xfId="30445" xr:uid="{157112E7-DC95-4BC1-9031-DF1F7A0A468D}"/>
    <cellStyle name="40% - Cor2 46 2 4" xfId="33037" xr:uid="{A95CDEB0-1E8F-47DB-ABD1-E9F4F5B62E19}"/>
    <cellStyle name="40% - Cor2 46 2 5" xfId="23105" xr:uid="{EC66F458-A3C2-4240-ABC3-0427A31D7216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4" xfId="11741" xr:uid="{00000000-0005-0000-0000-000068020000}"/>
    <cellStyle name="40% - Cor2 46 4 2" xfId="29257" xr:uid="{0A8BF261-02C5-4883-B925-1EE4A2D46B78}"/>
    <cellStyle name="40% - Cor2 46 5" xfId="31859" xr:uid="{A66887DD-B531-459B-9FAE-878B74BEA7BB}"/>
    <cellStyle name="40% - Cor2 46 6" xfId="21207" xr:uid="{9B3DA1B8-D33F-49EE-89C4-C2C524B3CDC4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3" xfId="13633" xr:uid="{00000000-0005-0000-0000-000069020000}"/>
    <cellStyle name="40% - Cor2 47 2 3 2" xfId="30446" xr:uid="{A2925211-A3BD-455B-A748-746E6AB71A39}"/>
    <cellStyle name="40% - Cor2 47 2 4" xfId="33038" xr:uid="{223B80DB-8B64-486D-A64B-993C6476D1C5}"/>
    <cellStyle name="40% - Cor2 47 2 5" xfId="23106" xr:uid="{028A4EB9-9EA2-4AA2-B417-D3FE01E6061C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4" xfId="11742" xr:uid="{00000000-0005-0000-0000-000069020000}"/>
    <cellStyle name="40% - Cor2 47 4 2" xfId="29258" xr:uid="{05E99178-67BC-4D95-B3F6-7ED23C73C0FD}"/>
    <cellStyle name="40% - Cor2 47 5" xfId="31860" xr:uid="{247BC862-918C-4B53-BF39-51ECEC4A9F53}"/>
    <cellStyle name="40% - Cor2 47 6" xfId="21208" xr:uid="{50BFD5DB-2AD4-4FF5-9FF5-68E4FFADAA35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3" xfId="13634" xr:uid="{00000000-0005-0000-0000-00006A020000}"/>
    <cellStyle name="40% - Cor2 48 2 3 2" xfId="30447" xr:uid="{20330A93-E19C-4FD5-8CC0-D88F751D9AD4}"/>
    <cellStyle name="40% - Cor2 48 2 4" xfId="33039" xr:uid="{63A7E64F-34FA-4614-B485-2B37587C5078}"/>
    <cellStyle name="40% - Cor2 48 2 5" xfId="23107" xr:uid="{98FC0660-D7BB-4DEE-A27F-17897DDA1F84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4" xfId="11743" xr:uid="{00000000-0005-0000-0000-00006A020000}"/>
    <cellStyle name="40% - Cor2 48 4 2" xfId="29259" xr:uid="{B14DE6E1-F612-45A1-8A1F-3788F396CCDF}"/>
    <cellStyle name="40% - Cor2 48 5" xfId="31861" xr:uid="{F86B53F4-B131-4236-AC05-C9E3A1F1F5DC}"/>
    <cellStyle name="40% - Cor2 48 6" xfId="21209" xr:uid="{917B58BF-2A6A-42A4-883F-344AF34EC44D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3" xfId="13635" xr:uid="{00000000-0005-0000-0000-00006B020000}"/>
    <cellStyle name="40% - Cor2 49 2 3 2" xfId="30448" xr:uid="{70CF30FC-7E3D-42B3-A70E-6E3C868AE5FD}"/>
    <cellStyle name="40% - Cor2 49 2 4" xfId="33040" xr:uid="{080D748F-4A0E-4530-822A-AC6CCA6EFF33}"/>
    <cellStyle name="40% - Cor2 49 2 5" xfId="23108" xr:uid="{C7AC687D-4456-45EC-9D43-BCC41DC8A4E9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4" xfId="11744" xr:uid="{00000000-0005-0000-0000-00006B020000}"/>
    <cellStyle name="40% - Cor2 49 4 2" xfId="29260" xr:uid="{13B0B334-CF80-41D6-8028-41A964EF281E}"/>
    <cellStyle name="40% - Cor2 49 5" xfId="31862" xr:uid="{4C5FF094-6BC7-4769-B3D7-94AC2D3AE08D}"/>
    <cellStyle name="40% - Cor2 49 6" xfId="21210" xr:uid="{56347390-8C61-412C-8FB3-1CB7C8DEB0B5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3" xfId="13637" xr:uid="{00000000-0005-0000-0000-00006D020000}"/>
    <cellStyle name="40% - Cor2 5 2 2 3 2" xfId="30450" xr:uid="{6C9DBAC4-3832-4766-9191-724E33DAFCE9}"/>
    <cellStyle name="40% - Cor2 5 2 2 4" xfId="33042" xr:uid="{DEF8BAEB-AB70-4DAF-AEF5-B0F6EEF38918}"/>
    <cellStyle name="40% - Cor2 5 2 2 5" xfId="23110" xr:uid="{2CDAB27E-6FFA-47DC-B72A-5941CC473647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4" xfId="11746" xr:uid="{00000000-0005-0000-0000-00006D020000}"/>
    <cellStyle name="40% - Cor2 5 2 4 2" xfId="29262" xr:uid="{DC123CB4-94CA-4E89-B1EA-0A581794833D}"/>
    <cellStyle name="40% - Cor2 5 2 5" xfId="31864" xr:uid="{B19C7B7C-315B-4B8D-ACB3-9D8FF649106A}"/>
    <cellStyle name="40% - Cor2 5 2 6" xfId="21212" xr:uid="{6759CE91-8B43-4270-9076-AFB03686C5DC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3" xfId="13636" xr:uid="{00000000-0005-0000-0000-00006C020000}"/>
    <cellStyle name="40% - Cor2 5 3 2 4" xfId="23109" xr:uid="{B568B9EE-E5D8-4AF2-86D7-BB23F5CFFFF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4" xfId="11745" xr:uid="{00000000-0005-0000-0000-00006C020000}"/>
    <cellStyle name="40% - Cor2 5 3 4 2" xfId="29261" xr:uid="{58C79AB9-AC3D-4039-8454-AB078F9E1261}"/>
    <cellStyle name="40% - Cor2 5 3 5" xfId="31863" xr:uid="{C726B35C-0261-498E-A5E1-F6F958A1793C}"/>
    <cellStyle name="40% - Cor2 5 3 6" xfId="21211" xr:uid="{94D84851-D475-4A16-A4B9-B9343D1BA807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3" xfId="12997" xr:uid="{00000000-0005-0000-0000-000056020000}"/>
    <cellStyle name="40% - Cor2 5 4 3 2" xfId="30449" xr:uid="{2C3718F7-7D1B-47A5-94B7-9FB8C3FA160F}"/>
    <cellStyle name="40% - Cor2 5 4 4" xfId="33041" xr:uid="{8A3C67BF-738E-48EC-8B6C-14E1036B7887}"/>
    <cellStyle name="40% - Cor2 5 4 5" xfId="22470" xr:uid="{28C43B78-999D-4CF2-8CB2-246C92C9A1AB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6" xfId="11104" xr:uid="{00000000-0005-0000-0000-000056020000}"/>
    <cellStyle name="40% - Cor2 5 6 2" xfId="28604" xr:uid="{85A627BD-F7C9-4D69-A3E7-7165AD2EF799}"/>
    <cellStyle name="40% - Cor2 5 7" xfId="31232" xr:uid="{B68B1748-BFCE-49B3-8AED-CDEE79F6EEC7}"/>
    <cellStyle name="40% - Cor2 5 8" xfId="20551" xr:uid="{923527F6-1195-422E-A2B6-53F9AB2CD7BB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3" xfId="13638" xr:uid="{00000000-0005-0000-0000-00006E020000}"/>
    <cellStyle name="40% - Cor2 50 2 3 2" xfId="30451" xr:uid="{1204BC91-A2DD-4236-97C3-E000350B02E6}"/>
    <cellStyle name="40% - Cor2 50 2 4" xfId="33043" xr:uid="{82EB5116-F83D-4F47-B499-A0E5D4BE9FDB}"/>
    <cellStyle name="40% - Cor2 50 2 5" xfId="23111" xr:uid="{A390580A-9043-475A-946D-1E0E0E9A8C24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4" xfId="11747" xr:uid="{00000000-0005-0000-0000-00006E020000}"/>
    <cellStyle name="40% - Cor2 50 4 2" xfId="29263" xr:uid="{6B3DC055-5BA3-49FA-A516-01E9B8B4F914}"/>
    <cellStyle name="40% - Cor2 50 5" xfId="31865" xr:uid="{B64A31BE-03A1-431B-A9AB-C79117845469}"/>
    <cellStyle name="40% - Cor2 50 6" xfId="21213" xr:uid="{2B441E8A-5BED-47D8-AA85-2EBA4DD85783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3" xfId="13639" xr:uid="{00000000-0005-0000-0000-00006F020000}"/>
    <cellStyle name="40% - Cor2 51 2 3 2" xfId="30452" xr:uid="{E47A90D9-7789-4CD3-8AF8-87DD4545372F}"/>
    <cellStyle name="40% - Cor2 51 2 4" xfId="33044" xr:uid="{75A08CE0-1B7A-42ED-B58B-1EB673847EC6}"/>
    <cellStyle name="40% - Cor2 51 2 5" xfId="23112" xr:uid="{37837500-67DD-4B56-B414-D2B2C2592336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4" xfId="11748" xr:uid="{00000000-0005-0000-0000-00006F020000}"/>
    <cellStyle name="40% - Cor2 51 4 2" xfId="29264" xr:uid="{96880474-2214-47D2-A6C5-D5CC25843A6B}"/>
    <cellStyle name="40% - Cor2 51 5" xfId="31866" xr:uid="{C6114C69-2EEC-4B1C-9611-3D6889C69A02}"/>
    <cellStyle name="40% - Cor2 51 6" xfId="21214" xr:uid="{7287B02D-FBD6-426F-A979-7FA45564CAE4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3" xfId="13640" xr:uid="{00000000-0005-0000-0000-000070020000}"/>
    <cellStyle name="40% - Cor2 52 2 3 2" xfId="30453" xr:uid="{BE5CC3A1-6195-4CD4-8E6E-84F9B81B9AD7}"/>
    <cellStyle name="40% - Cor2 52 2 4" xfId="33045" xr:uid="{E6E12F5B-A2FE-4CDB-9646-37DD60E83D60}"/>
    <cellStyle name="40% - Cor2 52 2 5" xfId="23113" xr:uid="{683A4897-1A55-4B3A-A364-307731C80B16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4" xfId="11749" xr:uid="{00000000-0005-0000-0000-000070020000}"/>
    <cellStyle name="40% - Cor2 52 4 2" xfId="29265" xr:uid="{6F197E1D-FE58-4777-8F2A-97DD8A21E8CC}"/>
    <cellStyle name="40% - Cor2 52 5" xfId="31867" xr:uid="{0510BAE1-31A7-476A-B989-334331D4C0D7}"/>
    <cellStyle name="40% - Cor2 52 6" xfId="21215" xr:uid="{D73048F5-9EA2-428A-ACBA-202D539F192A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3" xfId="13641" xr:uid="{00000000-0005-0000-0000-000071020000}"/>
    <cellStyle name="40% - Cor2 53 2 3 2" xfId="30454" xr:uid="{86AC5191-FA3F-4111-B996-D116CA13721F}"/>
    <cellStyle name="40% - Cor2 53 2 4" xfId="33046" xr:uid="{DEEADEC5-687F-4661-A866-CD469DD688CE}"/>
    <cellStyle name="40% - Cor2 53 2 5" xfId="23114" xr:uid="{65BCD3BE-18CF-4784-AA76-F8F1E46FD516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4" xfId="11750" xr:uid="{00000000-0005-0000-0000-000071020000}"/>
    <cellStyle name="40% - Cor2 53 4 2" xfId="29266" xr:uid="{9119412C-1ADD-457D-A8F4-033046416DD0}"/>
    <cellStyle name="40% - Cor2 53 5" xfId="31868" xr:uid="{2B9D6276-BFB7-4563-B09B-2DE03FFBD5BD}"/>
    <cellStyle name="40% - Cor2 53 6" xfId="21216" xr:uid="{A8FDC4BF-B962-4F19-B6F7-3738A999232E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3" xfId="13642" xr:uid="{00000000-0005-0000-0000-000072020000}"/>
    <cellStyle name="40% - Cor2 54 2 3 2" xfId="30455" xr:uid="{AF1E3F53-3A8A-4B6E-AA1C-0F7CA55F0C53}"/>
    <cellStyle name="40% - Cor2 54 2 4" xfId="33047" xr:uid="{E313176C-160C-45FF-9350-4ECF19FAB69D}"/>
    <cellStyle name="40% - Cor2 54 2 5" xfId="23115" xr:uid="{93896FC0-7BF1-4B75-BF1A-AC7B20ACA40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4" xfId="11751" xr:uid="{00000000-0005-0000-0000-000072020000}"/>
    <cellStyle name="40% - Cor2 54 4 2" xfId="29267" xr:uid="{FBE759C5-FC4B-4795-9FDD-70B9E04294A1}"/>
    <cellStyle name="40% - Cor2 54 5" xfId="31869" xr:uid="{25DF24C0-0C0F-4369-B8C9-BA5B412A439E}"/>
    <cellStyle name="40% - Cor2 54 6" xfId="21217" xr:uid="{55307C16-DFC1-4111-8D2D-9BA8978E22A8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3" xfId="13643" xr:uid="{00000000-0005-0000-0000-000073020000}"/>
    <cellStyle name="40% - Cor2 55 2 3 2" xfId="30456" xr:uid="{B08190C1-312B-4944-A243-C32E5D7628E3}"/>
    <cellStyle name="40% - Cor2 55 2 4" xfId="33048" xr:uid="{A890FE28-FBFE-4BD0-A33C-A984C4DB4C3C}"/>
    <cellStyle name="40% - Cor2 55 2 5" xfId="23116" xr:uid="{E6F86223-7BD3-4660-AD63-E2BD41A7BF82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4" xfId="11752" xr:uid="{00000000-0005-0000-0000-000073020000}"/>
    <cellStyle name="40% - Cor2 55 4 2" xfId="29268" xr:uid="{FE8A455A-EE4A-428B-86C7-F4BE4386365E}"/>
    <cellStyle name="40% - Cor2 55 5" xfId="31870" xr:uid="{4569E221-DD55-43E3-AA6F-87A60CCD4C8D}"/>
    <cellStyle name="40% - Cor2 55 6" xfId="21218" xr:uid="{2B8FDA51-982F-45A9-A4D8-404FDA48E217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3" xfId="13644" xr:uid="{00000000-0005-0000-0000-000074020000}"/>
    <cellStyle name="40% - Cor2 56 2 3 2" xfId="30457" xr:uid="{E7974FB4-EB01-49DA-8863-6E42648F9830}"/>
    <cellStyle name="40% - Cor2 56 2 4" xfId="33049" xr:uid="{D46E2887-5C96-4477-B29A-D191821BABD6}"/>
    <cellStyle name="40% - Cor2 56 2 5" xfId="23117" xr:uid="{282B7283-1559-46E3-9EEA-72CAB955125E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4" xfId="11753" xr:uid="{00000000-0005-0000-0000-000074020000}"/>
    <cellStyle name="40% - Cor2 56 4 2" xfId="29269" xr:uid="{E06C303B-9AC9-4998-B1EE-FD901D6DB31B}"/>
    <cellStyle name="40% - Cor2 56 5" xfId="31871" xr:uid="{D354D960-5343-4BEF-AA11-D5680E6ED175}"/>
    <cellStyle name="40% - Cor2 56 6" xfId="21219" xr:uid="{2B06024F-284A-4AFD-8D62-4BD079CA543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3" xfId="13645" xr:uid="{00000000-0005-0000-0000-000075020000}"/>
    <cellStyle name="40% - Cor2 57 2 3 2" xfId="30458" xr:uid="{E7DBAECC-E19C-46EA-AB07-086042A62BC3}"/>
    <cellStyle name="40% - Cor2 57 2 4" xfId="33050" xr:uid="{973AD2DF-6E8B-4708-A111-DFB6E2F93A0A}"/>
    <cellStyle name="40% - Cor2 57 2 5" xfId="23118" xr:uid="{0FC067B4-05BB-4DEE-84AE-1C58C2E9F500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4" xfId="11754" xr:uid="{00000000-0005-0000-0000-000075020000}"/>
    <cellStyle name="40% - Cor2 57 4 2" xfId="29270" xr:uid="{BDE38860-E18B-44F5-BE28-01A3F47DDF50}"/>
    <cellStyle name="40% - Cor2 57 5" xfId="31872" xr:uid="{07CF2CE9-7BBA-4894-ABE2-35BEA19038E1}"/>
    <cellStyle name="40% - Cor2 57 6" xfId="21220" xr:uid="{8CF61A57-E9DC-4166-939F-5FB8591997C8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3" xfId="13646" xr:uid="{00000000-0005-0000-0000-000076020000}"/>
    <cellStyle name="40% - Cor2 58 2 3 2" xfId="30459" xr:uid="{E5B3CE90-696A-4F79-8B95-5E1DCB367D87}"/>
    <cellStyle name="40% - Cor2 58 2 4" xfId="33051" xr:uid="{270A548C-382F-4CB1-8B1D-BCF7A3B50490}"/>
    <cellStyle name="40% - Cor2 58 2 5" xfId="23119" xr:uid="{5BDBF369-D687-4B0B-96B1-4046EC3B5463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4" xfId="11755" xr:uid="{00000000-0005-0000-0000-000076020000}"/>
    <cellStyle name="40% - Cor2 58 4 2" xfId="29271" xr:uid="{1B264607-C6DF-4BDE-A363-A369AE646304}"/>
    <cellStyle name="40% - Cor2 58 5" xfId="31873" xr:uid="{0555E9E9-EE6D-4E7F-946D-287B0ED92152}"/>
    <cellStyle name="40% - Cor2 58 6" xfId="21221" xr:uid="{B64582E5-AB0B-4239-962B-FF47B8F10CD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3" xfId="13647" xr:uid="{00000000-0005-0000-0000-000077020000}"/>
    <cellStyle name="40% - Cor2 59 2 3 2" xfId="30460" xr:uid="{1E619E9A-5084-4D70-BDBA-4FA819033BB8}"/>
    <cellStyle name="40% - Cor2 59 2 4" xfId="33052" xr:uid="{C1C8A858-5FEE-47B8-838B-66DF7887C431}"/>
    <cellStyle name="40% - Cor2 59 2 5" xfId="23120" xr:uid="{9600D609-5486-431A-8EB5-81CD1F06E30F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4" xfId="11756" xr:uid="{00000000-0005-0000-0000-000077020000}"/>
    <cellStyle name="40% - Cor2 59 4 2" xfId="29272" xr:uid="{2EFB5F0E-D8C9-4909-8ACE-B39C54B1CF61}"/>
    <cellStyle name="40% - Cor2 59 5" xfId="31874" xr:uid="{766958C9-32AC-4188-9787-35110AE51369}"/>
    <cellStyle name="40% - Cor2 59 6" xfId="21222" xr:uid="{C2232D2D-4EF5-4456-83F9-F628EE59F1D9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3" xfId="13649" xr:uid="{00000000-0005-0000-0000-000079020000}"/>
    <cellStyle name="40% - Cor2 6 2 2 3 2" xfId="30462" xr:uid="{91B812AF-0587-4967-8DEF-7B03B2752E0F}"/>
    <cellStyle name="40% - Cor2 6 2 2 4" xfId="33054" xr:uid="{D1D18350-00E5-49C6-89D5-E7685AF001A7}"/>
    <cellStyle name="40% - Cor2 6 2 2 5" xfId="23122" xr:uid="{C516F2C1-9469-4EBB-97DF-C3B57993EC8F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4" xfId="11758" xr:uid="{00000000-0005-0000-0000-000079020000}"/>
    <cellStyle name="40% - Cor2 6 2 4 2" xfId="29274" xr:uid="{6A916FFD-6C6C-440D-9864-DAE707340050}"/>
    <cellStyle name="40% - Cor2 6 2 5" xfId="31876" xr:uid="{830973DF-A92B-4F33-BD1D-2CDAAC2E1D47}"/>
    <cellStyle name="40% - Cor2 6 2 6" xfId="21224" xr:uid="{4F55D81E-7133-48DE-A4D3-D5FC6EDAC965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3" xfId="13648" xr:uid="{00000000-0005-0000-0000-000078020000}"/>
    <cellStyle name="40% - Cor2 6 3 3 2" xfId="30461" xr:uid="{64F3926A-AD62-453B-84DC-A99FE7BD2262}"/>
    <cellStyle name="40% - Cor2 6 3 4" xfId="33053" xr:uid="{EA55F25F-DD76-4E82-993D-70DA72F1A7EE}"/>
    <cellStyle name="40% - Cor2 6 3 5" xfId="23121" xr:uid="{BF4B0A4B-A13E-4B69-BF9E-83DFEE26C04B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5" xfId="11757" xr:uid="{00000000-0005-0000-0000-000078020000}"/>
    <cellStyle name="40% - Cor2 6 5 2" xfId="29273" xr:uid="{43364810-2CED-461A-9719-3702C0FB9E75}"/>
    <cellStyle name="40% - Cor2 6 6" xfId="31875" xr:uid="{268B3057-6807-4322-8BCE-449955A0D8EA}"/>
    <cellStyle name="40% - Cor2 6 7" xfId="21223" xr:uid="{CA3EDC0D-F985-487F-ADBD-E1F275CEB882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3" xfId="13650" xr:uid="{00000000-0005-0000-0000-00007A020000}"/>
    <cellStyle name="40% - Cor2 60 2 3 2" xfId="30463" xr:uid="{50E85C9A-30D4-4235-821B-25874DE1EC0A}"/>
    <cellStyle name="40% - Cor2 60 2 4" xfId="33055" xr:uid="{04D2DE6B-D788-4A47-A060-DA3D6494F294}"/>
    <cellStyle name="40% - Cor2 60 2 5" xfId="23123" xr:uid="{97FE74B8-0D79-462A-8C39-7495AA151AB1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4" xfId="11759" xr:uid="{00000000-0005-0000-0000-00007A020000}"/>
    <cellStyle name="40% - Cor2 60 4 2" xfId="29275" xr:uid="{95C3FE8F-F773-4678-9F63-44701FC0F986}"/>
    <cellStyle name="40% - Cor2 60 5" xfId="31877" xr:uid="{8095C191-08CC-4351-B5D7-F367A849010E}"/>
    <cellStyle name="40% - Cor2 60 6" xfId="21225" xr:uid="{482E5ABD-10F0-41E8-AE2F-BA7412C441E5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3" xfId="13651" xr:uid="{00000000-0005-0000-0000-00007B020000}"/>
    <cellStyle name="40% - Cor2 61 2 3 2" xfId="30464" xr:uid="{8E680660-C10B-4873-BCD7-4ACB1CB92FDE}"/>
    <cellStyle name="40% - Cor2 61 2 4" xfId="33056" xr:uid="{76E6BDD0-960F-47D4-BEEA-887C7BB1B9AD}"/>
    <cellStyle name="40% - Cor2 61 2 5" xfId="23124" xr:uid="{F6548458-83A9-4283-BDBC-4D1E0A1A25C3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4" xfId="11760" xr:uid="{00000000-0005-0000-0000-00007B020000}"/>
    <cellStyle name="40% - Cor2 61 4 2" xfId="29276" xr:uid="{75846447-6F42-4E83-92EB-A70E777994A9}"/>
    <cellStyle name="40% - Cor2 61 5" xfId="31878" xr:uid="{C7D6D475-CD25-4CD7-BA35-49A5C7CE69C6}"/>
    <cellStyle name="40% - Cor2 61 6" xfId="21226" xr:uid="{4104AC92-1766-4754-BE0B-EFF7115ECDB9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3" xfId="13652" xr:uid="{00000000-0005-0000-0000-00007C020000}"/>
    <cellStyle name="40% - Cor2 62 2 3 2" xfId="30465" xr:uid="{BA358DDF-49E3-452B-9D6C-F9E7C26573A7}"/>
    <cellStyle name="40% - Cor2 62 2 4" xfId="33057" xr:uid="{12AEF9B2-9FAD-4367-940A-119B6F85F811}"/>
    <cellStyle name="40% - Cor2 62 2 5" xfId="23125" xr:uid="{854BDB58-A1BB-4150-9E85-76F3F3D9B14C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4" xfId="11761" xr:uid="{00000000-0005-0000-0000-00007C020000}"/>
    <cellStyle name="40% - Cor2 62 4 2" xfId="29277" xr:uid="{59A92F36-2FE1-490F-998C-F08AC000500D}"/>
    <cellStyle name="40% - Cor2 62 5" xfId="31879" xr:uid="{6EB24E17-0182-48C8-8103-D23AD72FA53C}"/>
    <cellStyle name="40% - Cor2 62 6" xfId="21227" xr:uid="{7D536A94-3C42-4412-BC33-22C23877DBEC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3" xfId="13653" xr:uid="{00000000-0005-0000-0000-00007D020000}"/>
    <cellStyle name="40% - Cor2 63 2 3 2" xfId="30466" xr:uid="{0F261CD9-B16F-4819-9E13-70798929D0B5}"/>
    <cellStyle name="40% - Cor2 63 2 4" xfId="33058" xr:uid="{A41782E3-92F0-4061-8921-2272B0916F99}"/>
    <cellStyle name="40% - Cor2 63 2 5" xfId="23126" xr:uid="{06283969-B2D3-483F-8BA8-4A022A67B9A3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4" xfId="11762" xr:uid="{00000000-0005-0000-0000-00007D020000}"/>
    <cellStyle name="40% - Cor2 63 4 2" xfId="29278" xr:uid="{F70E3A57-B274-4F71-BD52-7DA655CF17E5}"/>
    <cellStyle name="40% - Cor2 63 5" xfId="31880" xr:uid="{D0F95E83-D8C3-4280-9C46-2DF7B64ACFCC}"/>
    <cellStyle name="40% - Cor2 63 6" xfId="21228" xr:uid="{B8CAF8EA-FB22-41B5-892E-CFCA8020826D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3" xfId="13654" xr:uid="{00000000-0005-0000-0000-00007E020000}"/>
    <cellStyle name="40% - Cor2 64 2 3 2" xfId="30467" xr:uid="{4E560CAC-12A3-44EC-93C3-B1C65DAD9A20}"/>
    <cellStyle name="40% - Cor2 64 2 4" xfId="33059" xr:uid="{3801BBC4-BEF7-4A97-B8F9-4CDABBC38F44}"/>
    <cellStyle name="40% - Cor2 64 2 5" xfId="23127" xr:uid="{401C1C7B-09BA-44B1-A2F6-571DB606F3CA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4" xfId="11763" xr:uid="{00000000-0005-0000-0000-00007E020000}"/>
    <cellStyle name="40% - Cor2 64 4 2" xfId="29279" xr:uid="{D7DE9552-F2A5-4070-A21E-F979A8630809}"/>
    <cellStyle name="40% - Cor2 64 5" xfId="31881" xr:uid="{5660FF76-2F31-47B0-A889-9AEE49DE2604}"/>
    <cellStyle name="40% - Cor2 64 6" xfId="21229" xr:uid="{0E9ECDFC-AD42-4B6D-A9BF-15CF4AF2F2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3" xfId="13655" xr:uid="{00000000-0005-0000-0000-00007F020000}"/>
    <cellStyle name="40% - Cor2 65 2 3 2" xfId="30468" xr:uid="{E61FF584-DEA3-47E2-94F3-7FB0D07DCCBE}"/>
    <cellStyle name="40% - Cor2 65 2 4" xfId="33060" xr:uid="{52C8FCDE-01AD-478D-B2BF-36AE01083182}"/>
    <cellStyle name="40% - Cor2 65 2 5" xfId="23128" xr:uid="{BF372C45-C9E9-4D45-B846-2DCC51A46E23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4" xfId="11764" xr:uid="{00000000-0005-0000-0000-00007F020000}"/>
    <cellStyle name="40% - Cor2 65 4 2" xfId="29280" xr:uid="{B7E5E6BB-5A55-4C6D-BD14-B38D17646956}"/>
    <cellStyle name="40% - Cor2 65 5" xfId="31882" xr:uid="{DA730E62-21DC-4284-B548-DC7FC336CF81}"/>
    <cellStyle name="40% - Cor2 65 6" xfId="21230" xr:uid="{2DFD9F1A-D280-4E1A-885C-5126C63A25DF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3" xfId="13656" xr:uid="{00000000-0005-0000-0000-000080020000}"/>
    <cellStyle name="40% - Cor2 66 2 3 2" xfId="30469" xr:uid="{726F47ED-DCDD-467A-AC13-2925E160D9D3}"/>
    <cellStyle name="40% - Cor2 66 2 4" xfId="33061" xr:uid="{FFB69809-01F2-4EE0-BE17-33F24A307002}"/>
    <cellStyle name="40% - Cor2 66 2 5" xfId="23129" xr:uid="{97963A6B-1DD3-4542-99DB-C72A42C70801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4" xfId="11765" xr:uid="{00000000-0005-0000-0000-000080020000}"/>
    <cellStyle name="40% - Cor2 66 4 2" xfId="29281" xr:uid="{77355AE6-6559-492A-B452-04A7E1301E39}"/>
    <cellStyle name="40% - Cor2 66 5" xfId="31883" xr:uid="{6925D868-B483-434B-BEE4-49012D1A12D6}"/>
    <cellStyle name="40% - Cor2 66 6" xfId="21231" xr:uid="{3E54ACB1-C8D9-4689-866F-E8FC85C53F56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3" xfId="13657" xr:uid="{00000000-0005-0000-0000-000081020000}"/>
    <cellStyle name="40% - Cor2 67 2 3 2" xfId="30470" xr:uid="{26CCC472-12FE-469D-B9AA-7CDECE0A1FBD}"/>
    <cellStyle name="40% - Cor2 67 2 4" xfId="33062" xr:uid="{B8B7946D-2BAD-46AC-902D-30B8F6C6AAAA}"/>
    <cellStyle name="40% - Cor2 67 2 5" xfId="23130" xr:uid="{A2EBBF82-A8C0-4129-ACA0-B2E98C4E4B4C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4" xfId="11766" xr:uid="{00000000-0005-0000-0000-000081020000}"/>
    <cellStyle name="40% - Cor2 67 4 2" xfId="29282" xr:uid="{CD0DC04E-E793-4F80-9794-D185BC56E301}"/>
    <cellStyle name="40% - Cor2 67 5" xfId="31884" xr:uid="{31168CE6-1EB2-4BD1-84CC-769AF9D10858}"/>
    <cellStyle name="40% - Cor2 67 6" xfId="21232" xr:uid="{A2C29F96-0AF2-41F2-B767-1667886DB8DB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3" xfId="13658" xr:uid="{00000000-0005-0000-0000-000082020000}"/>
    <cellStyle name="40% - Cor2 68 2 3 2" xfId="30471" xr:uid="{B584BF8D-2C61-44B2-9F83-2BE7B6907A73}"/>
    <cellStyle name="40% - Cor2 68 2 4" xfId="33063" xr:uid="{D8351532-98B9-4562-A8BD-E5A96FF638D8}"/>
    <cellStyle name="40% - Cor2 68 2 5" xfId="23131" xr:uid="{F6F5E159-A1AE-4FF1-8C6B-5BF75977EEA4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4" xfId="11767" xr:uid="{00000000-0005-0000-0000-000082020000}"/>
    <cellStyle name="40% - Cor2 68 4 2" xfId="29283" xr:uid="{0C9F928F-DABF-44AC-8DAC-7A7CA776B4CC}"/>
    <cellStyle name="40% - Cor2 68 5" xfId="31885" xr:uid="{3CD2777F-656B-487E-8E93-DE43F2CDA00A}"/>
    <cellStyle name="40% - Cor2 68 6" xfId="21233" xr:uid="{4DBB8B4C-4902-4249-8F87-2188A1F43BA7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3" xfId="13659" xr:uid="{00000000-0005-0000-0000-000083020000}"/>
    <cellStyle name="40% - Cor2 69 2 3 2" xfId="30472" xr:uid="{B21851A9-E3E2-4DD3-80C6-5687DA765644}"/>
    <cellStyle name="40% - Cor2 69 2 4" xfId="33064" xr:uid="{3FD4A8B1-3B63-4014-A2CF-0A98C45B562A}"/>
    <cellStyle name="40% - Cor2 69 2 5" xfId="23132" xr:uid="{B850CD8F-A42C-4B69-9412-2DEEEBD97D41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4" xfId="11768" xr:uid="{00000000-0005-0000-0000-000083020000}"/>
    <cellStyle name="40% - Cor2 69 4 2" xfId="29284" xr:uid="{66196DAE-12F1-403A-A655-13347037CF8D}"/>
    <cellStyle name="40% - Cor2 69 5" xfId="31886" xr:uid="{12182717-1DC4-49B4-95D3-C1A12B7C66F8}"/>
    <cellStyle name="40% - Cor2 69 6" xfId="21234" xr:uid="{BDDDEAAD-7758-4C63-A9F7-0FAD3785513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3" xfId="13661" xr:uid="{00000000-0005-0000-0000-000085020000}"/>
    <cellStyle name="40% - Cor2 7 2 2 3 2" xfId="30474" xr:uid="{0240EF88-F463-46E6-8C73-00EAA9A37F21}"/>
    <cellStyle name="40% - Cor2 7 2 2 4" xfId="33066" xr:uid="{BFBE8439-D121-453A-B5B5-1630CE1686BA}"/>
    <cellStyle name="40% - Cor2 7 2 2 5" xfId="23134" xr:uid="{D29C51B8-8050-4D11-B33F-84C7F721B854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4" xfId="11770" xr:uid="{00000000-0005-0000-0000-000085020000}"/>
    <cellStyle name="40% - Cor2 7 2 4 2" xfId="29286" xr:uid="{6B35C4B4-E053-4FFC-9B3C-28F913A6B2CF}"/>
    <cellStyle name="40% - Cor2 7 2 5" xfId="31888" xr:uid="{56D99E63-8A55-460D-9E64-2B1495390CEF}"/>
    <cellStyle name="40% - Cor2 7 2 6" xfId="21236" xr:uid="{E7AA3089-2DF5-466B-AEC0-CC0324E858B2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3" xfId="13660" xr:uid="{00000000-0005-0000-0000-000084020000}"/>
    <cellStyle name="40% - Cor2 7 3 3 2" xfId="30473" xr:uid="{4A7C742C-8C96-4EDD-B0A8-4E6F6623EA8C}"/>
    <cellStyle name="40% - Cor2 7 3 4" xfId="33065" xr:uid="{229F3006-542D-4066-A107-40FF58794814}"/>
    <cellStyle name="40% - Cor2 7 3 5" xfId="23133" xr:uid="{996E6BFC-4156-4172-8BAB-E625677F5CD4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5" xfId="11769" xr:uid="{00000000-0005-0000-0000-000084020000}"/>
    <cellStyle name="40% - Cor2 7 5 2" xfId="29285" xr:uid="{20D21E5E-FEF0-414C-ACBB-F01800C4B6FA}"/>
    <cellStyle name="40% - Cor2 7 6" xfId="31887" xr:uid="{E40771BA-CE58-41C4-817A-000502794A16}"/>
    <cellStyle name="40% - Cor2 7 7" xfId="21235" xr:uid="{DFF30CAA-C3BE-4310-98E1-29DA74772E27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3" xfId="13662" xr:uid="{00000000-0005-0000-0000-000086020000}"/>
    <cellStyle name="40% - Cor2 70 2 3 2" xfId="30475" xr:uid="{7B136E6D-EDEB-48FF-83DD-F868207A0C1E}"/>
    <cellStyle name="40% - Cor2 70 2 4" xfId="33067" xr:uid="{D6021DA1-2134-4F0B-BF04-B8CDF1134F07}"/>
    <cellStyle name="40% - Cor2 70 2 5" xfId="23135" xr:uid="{6D797FEA-AC49-4E92-B8C0-EE19BBA7C7B9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4" xfId="11771" xr:uid="{00000000-0005-0000-0000-000086020000}"/>
    <cellStyle name="40% - Cor2 70 4 2" xfId="29287" xr:uid="{81FFC8C0-CE11-4594-83B5-E415E9F3CC71}"/>
    <cellStyle name="40% - Cor2 70 5" xfId="31889" xr:uid="{BE42309D-71EB-4037-B381-53EF973FAA14}"/>
    <cellStyle name="40% - Cor2 70 6" xfId="21237" xr:uid="{AFB00A6F-0362-455E-BDE2-BB3439585A3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3" xfId="13663" xr:uid="{00000000-0005-0000-0000-000087020000}"/>
    <cellStyle name="40% - Cor2 71 2 3 2" xfId="30476" xr:uid="{A2BD94F8-DB83-4422-906E-90324D76ED0F}"/>
    <cellStyle name="40% - Cor2 71 2 4" xfId="33068" xr:uid="{88CE163D-D068-4F3A-A2D1-BAABB3C82294}"/>
    <cellStyle name="40% - Cor2 71 2 5" xfId="23136" xr:uid="{8F588368-0E10-4F4B-BA17-767FFD004B28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4" xfId="11772" xr:uid="{00000000-0005-0000-0000-000087020000}"/>
    <cellStyle name="40% - Cor2 71 4 2" xfId="29288" xr:uid="{9DD39D31-B242-44B0-8093-C9A33DE3CD0F}"/>
    <cellStyle name="40% - Cor2 71 5" xfId="31890" xr:uid="{B44D515B-6C67-457D-A56B-EBC6D7AF2C09}"/>
    <cellStyle name="40% - Cor2 71 6" xfId="21238" xr:uid="{48C0BF5E-D738-454D-BB12-CC112AD813E0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3" xfId="13664" xr:uid="{00000000-0005-0000-0000-000088020000}"/>
    <cellStyle name="40% - Cor2 72 2 3 2" xfId="30477" xr:uid="{70B70E9F-B157-4FB6-A9AA-F6A076B1805B}"/>
    <cellStyle name="40% - Cor2 72 2 4" xfId="33069" xr:uid="{A9F52B7F-34BC-4FDF-A498-682261B0B8BC}"/>
    <cellStyle name="40% - Cor2 72 2 5" xfId="23137" xr:uid="{11487734-A63C-41A4-A3F5-966DAE5ABE5E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4" xfId="11773" xr:uid="{00000000-0005-0000-0000-000088020000}"/>
    <cellStyle name="40% - Cor2 72 4 2" xfId="29289" xr:uid="{8D1F5536-697F-4C6D-AAC3-FF5288B08709}"/>
    <cellStyle name="40% - Cor2 72 5" xfId="31891" xr:uid="{5DB6B218-DC16-4E99-B7E2-565D90D8BC5A}"/>
    <cellStyle name="40% - Cor2 72 6" xfId="21239" xr:uid="{56534C54-DA8F-494E-A1C3-5928ABCFFF18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3" xfId="13665" xr:uid="{00000000-0005-0000-0000-000089020000}"/>
    <cellStyle name="40% - Cor2 73 2 3 2" xfId="30478" xr:uid="{324336C9-B4D5-45A3-9ECA-D30C722DFE06}"/>
    <cellStyle name="40% - Cor2 73 2 4" xfId="33070" xr:uid="{42360C4D-E073-4650-831D-E492F1570A24}"/>
    <cellStyle name="40% - Cor2 73 2 5" xfId="23138" xr:uid="{923CE148-EA87-439E-B66B-4457CAFC7D40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4" xfId="11774" xr:uid="{00000000-0005-0000-0000-000089020000}"/>
    <cellStyle name="40% - Cor2 73 4 2" xfId="29290" xr:uid="{A738047B-6D1D-4A49-B07E-CF3AD8423FCB}"/>
    <cellStyle name="40% - Cor2 73 5" xfId="31892" xr:uid="{7C7DB7CE-481D-41A1-8EBB-D6DB5DD2708C}"/>
    <cellStyle name="40% - Cor2 73 6" xfId="21240" xr:uid="{26EC8CB1-8D9D-4170-9BFC-697F217D593E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3" xfId="13021" xr:uid="{00000000-0005-0000-0000-0000A4040000}"/>
    <cellStyle name="40% - Cor2 74 2 4" xfId="22494" xr:uid="{F816F432-FBD2-46FE-B4F9-9A9F4EF83D8C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4" xfId="11127" xr:uid="{00000000-0005-0000-0000-0000A4040000}"/>
    <cellStyle name="40% - Cor2 74 4 2" xfId="28652" xr:uid="{02347B06-3A52-464B-8A78-051DF1701DBB}"/>
    <cellStyle name="40% - Cor2 74 5" xfId="31254" xr:uid="{7E9E34C4-4F85-4E4B-A132-56CC7B09048B}"/>
    <cellStyle name="40% - Cor2 74 6" xfId="20599" xr:uid="{85C537FA-F448-468D-BBC5-3976B0E1E6E7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3" xfId="12955" xr:uid="{00000000-0005-0000-0000-0000CD110000}"/>
    <cellStyle name="40% - Cor2 75 3 2" xfId="29804" xr:uid="{2D9D2A6E-8C58-4371-AD63-BB53B20FC6F7}"/>
    <cellStyle name="40% - Cor2 75 4" xfId="32404" xr:uid="{6F10E01D-45CF-498C-9B15-7E5272A3F06A}"/>
    <cellStyle name="40% - Cor2 75 5" xfId="22428" xr:uid="{6FC328B4-E50D-419C-9531-3B9848C430B0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3" xfId="32432" xr:uid="{46F61B60-ED40-4613-A407-DBBEFA05F77A}"/>
    <cellStyle name="40% - Cor2 76 4" xfId="24078" xr:uid="{1CF0F2D7-68E1-4476-A76B-624E5E51C139}"/>
    <cellStyle name="40% - Cor2 77" xfId="10814" xr:uid="{00000000-0005-0000-0000-0000C1310000}"/>
    <cellStyle name="40% - Cor2 77 2" xfId="28547" xr:uid="{5CCC0C4F-D9F4-43A9-A410-DC08203D879D}"/>
    <cellStyle name="40% - Cor2 78" xfId="33604" xr:uid="{5BE03AAC-2D75-475A-9904-DC4C8E674A5F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3" xfId="13667" xr:uid="{00000000-0005-0000-0000-00008B020000}"/>
    <cellStyle name="40% - Cor2 8 2 2 3 2" xfId="30480" xr:uid="{470059ED-BECB-482D-BB97-33C4C1A9ADB0}"/>
    <cellStyle name="40% - Cor2 8 2 2 4" xfId="33072" xr:uid="{A40CD619-5ED2-4D9C-843F-DF065B4E02FB}"/>
    <cellStyle name="40% - Cor2 8 2 2 5" xfId="23140" xr:uid="{D35C3047-2D67-4554-A1E6-313B32ECEBE8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4" xfId="11776" xr:uid="{00000000-0005-0000-0000-00008B020000}"/>
    <cellStyle name="40% - Cor2 8 2 4 2" xfId="29292" xr:uid="{3E3B955E-FC83-42B9-B703-173304B9F12D}"/>
    <cellStyle name="40% - Cor2 8 2 5" xfId="31894" xr:uid="{610B2A7D-2214-4876-916D-5EA8B6061FA6}"/>
    <cellStyle name="40% - Cor2 8 2 6" xfId="21242" xr:uid="{408B427C-49A7-48D2-A0FB-F7AC014BB3B4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3" xfId="13666" xr:uid="{00000000-0005-0000-0000-00008A020000}"/>
    <cellStyle name="40% - Cor2 8 3 3 2" xfId="30479" xr:uid="{9AD5E61A-D8C2-4260-B89E-19F7D3F19AA6}"/>
    <cellStyle name="40% - Cor2 8 3 4" xfId="33071" xr:uid="{877007D4-4CCF-4889-8012-B44F05984E23}"/>
    <cellStyle name="40% - Cor2 8 3 5" xfId="23139" xr:uid="{ED2D1090-4EE4-4C21-84FF-9B728CFEA39E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5" xfId="11775" xr:uid="{00000000-0005-0000-0000-00008A020000}"/>
    <cellStyle name="40% - Cor2 8 5 2" xfId="29291" xr:uid="{2307D40A-C3B7-460C-96C7-DE6C620522C0}"/>
    <cellStyle name="40% - Cor2 8 6" xfId="31893" xr:uid="{0FCBDFC2-BCF0-49FB-B5E7-3951DFC55004}"/>
    <cellStyle name="40% - Cor2 8 7" xfId="21241" xr:uid="{51CB6182-5044-4901-A79F-782957DE27D5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3" xfId="13669" xr:uid="{00000000-0005-0000-0000-00008D020000}"/>
    <cellStyle name="40% - Cor2 9 2 2 3 2" xfId="30482" xr:uid="{88BBB8F4-B6A2-4A69-863A-8A30B1B9F79D}"/>
    <cellStyle name="40% - Cor2 9 2 2 4" xfId="33074" xr:uid="{FD0196EB-FC5D-4B37-AB4C-8A188031ADF9}"/>
    <cellStyle name="40% - Cor2 9 2 2 5" xfId="23142" xr:uid="{1E672FE6-4EBC-4E54-B5FD-914096A8B634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4" xfId="11778" xr:uid="{00000000-0005-0000-0000-00008D020000}"/>
    <cellStyle name="40% - Cor2 9 2 4 2" xfId="29294" xr:uid="{32B13D3E-FA89-483F-A994-E500A5BCC220}"/>
    <cellStyle name="40% - Cor2 9 2 5" xfId="31896" xr:uid="{C0D0056D-27C0-4888-BACC-2BFE538DE3B0}"/>
    <cellStyle name="40% - Cor2 9 2 6" xfId="21244" xr:uid="{0F64A35E-4818-450B-A3FA-A84F443828B9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3" xfId="13668" xr:uid="{00000000-0005-0000-0000-00008C020000}"/>
    <cellStyle name="40% - Cor2 9 3 3 2" xfId="30481" xr:uid="{10839540-EBE6-44FA-924D-069990B28515}"/>
    <cellStyle name="40% - Cor2 9 3 4" xfId="33073" xr:uid="{1C3FBE5D-3A8C-4966-89C2-AC42494CA599}"/>
    <cellStyle name="40% - Cor2 9 3 5" xfId="23141" xr:uid="{33CBB2BF-8EA7-4AA1-8C39-88C9C2504D6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5" xfId="11777" xr:uid="{00000000-0005-0000-0000-00008C020000}"/>
    <cellStyle name="40% - Cor2 9 5 2" xfId="29293" xr:uid="{7EBAEE2C-9096-4BA2-9FCE-AB2C9D2A2233}"/>
    <cellStyle name="40% - Cor2 9 6" xfId="31895" xr:uid="{2092248A-4B5B-43C6-BDBD-803B365D50E3}"/>
    <cellStyle name="40% - Cor2 9 7" xfId="21243" xr:uid="{4AC4FC25-C900-4D6B-B35C-72C90DE0F50B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3" xfId="13670" xr:uid="{00000000-0005-0000-0000-00008F020000}"/>
    <cellStyle name="40% - Cor3 10 2 3 2" xfId="30483" xr:uid="{8B327A0B-1655-4CAF-A92B-9998CE62ECDC}"/>
    <cellStyle name="40% - Cor3 10 2 4" xfId="33075" xr:uid="{788BE672-46BB-40E7-BCDD-00E301C28CD4}"/>
    <cellStyle name="40% - Cor3 10 2 5" xfId="23143" xr:uid="{F716D167-DFDA-415F-A5D2-8847B38F316B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4" xfId="11779" xr:uid="{00000000-0005-0000-0000-00008F020000}"/>
    <cellStyle name="40% - Cor3 10 4 2" xfId="29295" xr:uid="{785417B8-E51D-40DE-BDA2-DBC1B5E93E2D}"/>
    <cellStyle name="40% - Cor3 10 5" xfId="31897" xr:uid="{47B03263-1AB5-47DA-96F3-118F38FB941E}"/>
    <cellStyle name="40% - Cor3 10 6" xfId="21245" xr:uid="{86BA00B4-D43F-4CE4-A0BD-94CFB6589FD5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3" xfId="13671" xr:uid="{00000000-0005-0000-0000-000090020000}"/>
    <cellStyle name="40% - Cor3 11 2 3 2" xfId="30484" xr:uid="{CC347324-F427-44B5-8879-12499FF134F2}"/>
    <cellStyle name="40% - Cor3 11 2 4" xfId="33076" xr:uid="{A7CF26F0-ABF2-4DFC-9347-1823C3E61CBA}"/>
    <cellStyle name="40% - Cor3 11 2 5" xfId="23144" xr:uid="{C4663A14-4A23-4CF5-BFE1-1B0A54013665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4" xfId="11780" xr:uid="{00000000-0005-0000-0000-000090020000}"/>
    <cellStyle name="40% - Cor3 11 4 2" xfId="29296" xr:uid="{639CA9D5-5D1D-4D87-9F74-97D305F8E747}"/>
    <cellStyle name="40% - Cor3 11 5" xfId="31898" xr:uid="{13CF5665-5D5A-43D7-BBC1-3F8AB1437FE8}"/>
    <cellStyle name="40% - Cor3 11 6" xfId="21246" xr:uid="{9D86C6C1-096B-4E3A-A88E-B48D119BBC48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3" xfId="13672" xr:uid="{00000000-0005-0000-0000-000091020000}"/>
    <cellStyle name="40% - Cor3 12 2 3 2" xfId="30485" xr:uid="{3D8E2FFE-B20C-4D65-9609-8C76F06C1D20}"/>
    <cellStyle name="40% - Cor3 12 2 4" xfId="33077" xr:uid="{0A1C95E9-8133-400D-8B68-D879391250E3}"/>
    <cellStyle name="40% - Cor3 12 2 5" xfId="23145" xr:uid="{2238A027-8AB3-4C4D-8D00-B135A9EAE11B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4" xfId="11781" xr:uid="{00000000-0005-0000-0000-000091020000}"/>
    <cellStyle name="40% - Cor3 12 4 2" xfId="29297" xr:uid="{75B66610-8EFC-42AB-B65A-F22F16892638}"/>
    <cellStyle name="40% - Cor3 12 5" xfId="31899" xr:uid="{504E502F-2C35-4221-B1D5-06B95F9226BD}"/>
    <cellStyle name="40% - Cor3 12 6" xfId="21247" xr:uid="{B3B6C9E1-48BE-4F9B-8C3B-677A1AD1E9F5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3" xfId="13673" xr:uid="{00000000-0005-0000-0000-000092020000}"/>
    <cellStyle name="40% - Cor3 13 2 3 2" xfId="30486" xr:uid="{1E4E30B9-144C-4C7C-A717-03012A701B22}"/>
    <cellStyle name="40% - Cor3 13 2 4" xfId="33078" xr:uid="{C111DA85-C4F4-4A63-ADD4-8B0C9CD5BE39}"/>
    <cellStyle name="40% - Cor3 13 2 5" xfId="23146" xr:uid="{07230912-AA76-4B75-9EB0-37834E034AE0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4" xfId="11782" xr:uid="{00000000-0005-0000-0000-000092020000}"/>
    <cellStyle name="40% - Cor3 13 4 2" xfId="29298" xr:uid="{8B5188A0-5ED2-4B6C-9F14-38A70CC666B9}"/>
    <cellStyle name="40% - Cor3 13 5" xfId="31900" xr:uid="{EC8450E2-F1C5-4EF3-AEE9-4E2CFFFE8EA0}"/>
    <cellStyle name="40% - Cor3 13 6" xfId="21248" xr:uid="{74551F11-8427-4555-B12A-C40A44B1B0F5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3" xfId="13674" xr:uid="{00000000-0005-0000-0000-000093020000}"/>
    <cellStyle name="40% - Cor3 14 2 3 2" xfId="30487" xr:uid="{768F72F2-F0B9-48B9-BF90-741EA388746D}"/>
    <cellStyle name="40% - Cor3 14 2 4" xfId="33079" xr:uid="{3A2F8438-2884-49A6-8FE2-4E69B404BFA6}"/>
    <cellStyle name="40% - Cor3 14 2 5" xfId="23147" xr:uid="{CF263467-6778-41BE-ACFD-8F5D59918AF7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4" xfId="11783" xr:uid="{00000000-0005-0000-0000-000093020000}"/>
    <cellStyle name="40% - Cor3 14 4 2" xfId="29299" xr:uid="{A3C437B6-98BC-45C6-830A-36F5C74BDD09}"/>
    <cellStyle name="40% - Cor3 14 5" xfId="31901" xr:uid="{07B95E38-C65D-44A7-AB7E-20AA18ED167B}"/>
    <cellStyle name="40% - Cor3 14 6" xfId="21249" xr:uid="{150A1099-75A3-4BCB-A556-E665DF734AE2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3" xfId="13675" xr:uid="{00000000-0005-0000-0000-000094020000}"/>
    <cellStyle name="40% - Cor3 15 2 3 2" xfId="30488" xr:uid="{31948A29-8504-4C01-A64D-4E71D356F9C4}"/>
    <cellStyle name="40% - Cor3 15 2 4" xfId="33080" xr:uid="{A9AC85CC-7834-438B-94B9-D4EE00181ECC}"/>
    <cellStyle name="40% - Cor3 15 2 5" xfId="23148" xr:uid="{9FFE70D7-9672-46F1-A1DF-D782233C5DB5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4" xfId="11784" xr:uid="{00000000-0005-0000-0000-000094020000}"/>
    <cellStyle name="40% - Cor3 15 4 2" xfId="29300" xr:uid="{59083438-6838-462B-A100-A55A2ACEC76B}"/>
    <cellStyle name="40% - Cor3 15 5" xfId="31902" xr:uid="{B1FF4F65-7770-42C5-96F4-DDEDFBABB559}"/>
    <cellStyle name="40% - Cor3 15 6" xfId="21250" xr:uid="{5A9671B4-E85C-4ED1-9485-105140B804D3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3" xfId="13676" xr:uid="{00000000-0005-0000-0000-000095020000}"/>
    <cellStyle name="40% - Cor3 16 2 3 2" xfId="30489" xr:uid="{94B6E346-8A01-4A53-815D-33C3365E8384}"/>
    <cellStyle name="40% - Cor3 16 2 4" xfId="33081" xr:uid="{45F1B356-6F7E-46FB-80D3-25C7198D2010}"/>
    <cellStyle name="40% - Cor3 16 2 5" xfId="23149" xr:uid="{5E0A98FB-D575-4E8A-A247-6519A26FE8A3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4" xfId="11785" xr:uid="{00000000-0005-0000-0000-000095020000}"/>
    <cellStyle name="40% - Cor3 16 4 2" xfId="29301" xr:uid="{C6C54910-DB76-43D0-A7D3-E61E2F017B52}"/>
    <cellStyle name="40% - Cor3 16 5" xfId="31903" xr:uid="{FC3417F1-35F7-4B1D-90B6-F1AC9ECA442C}"/>
    <cellStyle name="40% - Cor3 16 6" xfId="21251" xr:uid="{C0799CA6-1D18-479D-A7A5-D84F30B7D91F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3" xfId="13677" xr:uid="{00000000-0005-0000-0000-000096020000}"/>
    <cellStyle name="40% - Cor3 17 2 3 2" xfId="30490" xr:uid="{35691F0F-DBF3-4D14-92D4-FEEA8392415D}"/>
    <cellStyle name="40% - Cor3 17 2 4" xfId="33082" xr:uid="{9ADA4B1F-5F84-4596-AD9C-E653AE1C8AE1}"/>
    <cellStyle name="40% - Cor3 17 2 5" xfId="23150" xr:uid="{CB39214F-191F-4D25-A3E8-BA8C1A37DF8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4" xfId="11786" xr:uid="{00000000-0005-0000-0000-000096020000}"/>
    <cellStyle name="40% - Cor3 17 4 2" xfId="29302" xr:uid="{794C7BFB-4DF1-42E0-8B99-C7F0E9BBBF6C}"/>
    <cellStyle name="40% - Cor3 17 5" xfId="31904" xr:uid="{F67F0C08-E455-4092-8012-4391D3ADA8E5}"/>
    <cellStyle name="40% - Cor3 17 6" xfId="21252" xr:uid="{C246FD88-2200-4C19-9F47-B70840350964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3" xfId="13678" xr:uid="{00000000-0005-0000-0000-000097020000}"/>
    <cellStyle name="40% - Cor3 18 2 3 2" xfId="30491" xr:uid="{DCAFD551-91F7-4B80-9B46-1A6054A4B142}"/>
    <cellStyle name="40% - Cor3 18 2 4" xfId="33083" xr:uid="{D392976E-D017-4012-9AE7-03B7A3D752C5}"/>
    <cellStyle name="40% - Cor3 18 2 5" xfId="23151" xr:uid="{E325ECB2-25B4-45BF-B58A-54425AE88028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4" xfId="11787" xr:uid="{00000000-0005-0000-0000-000097020000}"/>
    <cellStyle name="40% - Cor3 18 4 2" xfId="29303" xr:uid="{841E27C4-182E-4FD1-8C6A-1120787760EA}"/>
    <cellStyle name="40% - Cor3 18 5" xfId="31905" xr:uid="{5D842FC9-2831-4849-8C01-5E2040D46794}"/>
    <cellStyle name="40% - Cor3 18 6" xfId="21253" xr:uid="{C581555F-62D2-47A6-92F8-C001D6CB9A63}"/>
    <cellStyle name="40% - Cor3 19" xfId="2759" xr:uid="{00000000-0005-0000-0000-000098020000}"/>
    <cellStyle name="40% - Cor3 2" xfId="135" xr:uid="{00000000-0005-0000-0000-000061000000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3" xfId="13680" xr:uid="{00000000-0005-0000-0000-00009A020000}"/>
    <cellStyle name="40% - Cor3 2 2 2 2 4" xfId="23153" xr:uid="{52DC450C-C552-41CF-B81C-F09AE283DE7F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4" xfId="11789" xr:uid="{00000000-0005-0000-0000-00009A020000}"/>
    <cellStyle name="40% - Cor3 2 2 2 4 2" xfId="29305" xr:uid="{2D2EAF55-653B-4852-A2AB-FA402B802947}"/>
    <cellStyle name="40% - Cor3 2 2 2 5" xfId="31907" xr:uid="{E4A9633C-E9F7-4341-91AC-4AECF0D8606F}"/>
    <cellStyle name="40% - Cor3 2 2 2 6" xfId="21255" xr:uid="{B47C8C82-6CE8-41BC-B8EB-7EA8008B7B60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3" xfId="10977" xr:uid="{00000000-0005-0000-0000-00003A000000}"/>
    <cellStyle name="40% - Cor3 2 2 3 3 2" xfId="30493" xr:uid="{4AA248C8-786E-46B7-8B57-EA966D3E6B58}"/>
    <cellStyle name="40% - Cor3 2 2 3 4" xfId="33085" xr:uid="{69E86E69-EF80-4872-86AE-F4792B1B549C}"/>
    <cellStyle name="40% - Cor3 2 2 3 5" xfId="20387" xr:uid="{61FDFF1F-848B-4B6D-B725-8182DD62DA95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3" xfId="12891" xr:uid="{00000000-0005-0000-0000-00003A000000}"/>
    <cellStyle name="40% - Cor3 2 2 4 4" xfId="22363" xr:uid="{7F9EC7CF-963B-4DF1-9AC4-3C933DF8B65A}"/>
    <cellStyle name="40% - Cor3 2 2 5" xfId="28444" xr:uid="{1556F6A0-C5C8-4285-A125-EE68F4E27064}"/>
    <cellStyle name="40% - Cor3 2 2 6" xfId="31137" xr:uid="{793321E8-871C-4630-964E-BD7421BD6422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3" xfId="13679" xr:uid="{00000000-0005-0000-0000-000099020000}"/>
    <cellStyle name="40% - Cor3 2 3 2 4" xfId="23152" xr:uid="{5BA4E31E-51A3-437B-9F0E-7D68ACDC821C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4" xfId="11788" xr:uid="{00000000-0005-0000-0000-000099020000}"/>
    <cellStyle name="40% - Cor3 2 3 4 2" xfId="29304" xr:uid="{D5780D67-4C11-4C95-A71E-974BC4D7BA57}"/>
    <cellStyle name="40% - Cor3 2 3 5" xfId="31906" xr:uid="{D39F4C8F-2DBC-4ADC-8A37-40055FDAF066}"/>
    <cellStyle name="40% - Cor3 2 3 6" xfId="21254" xr:uid="{7AB16A90-0505-4BBB-AD17-E2FCBB6B3EE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3" xfId="10895" xr:uid="{00000000-0005-0000-0000-000039000000}"/>
    <cellStyle name="40% - Cor3 2 4 3 2" xfId="30492" xr:uid="{A966166F-A53B-462A-9228-BBBE4B4D87F7}"/>
    <cellStyle name="40% - Cor3 2 4 4" xfId="33084" xr:uid="{10988515-F43A-43E1-B7F0-5A18B049480B}"/>
    <cellStyle name="40% - Cor3 2 4 5" xfId="20309" xr:uid="{A4E68078-AE01-4EB6-B656-7ECECFA8DC8C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3" xfId="12812" xr:uid="{00000000-0005-0000-0000-000039000000}"/>
    <cellStyle name="40% - Cor3 2 5 4" xfId="22284" xr:uid="{89E7B0AD-5113-4C04-8813-2EB73F9D466C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7" xfId="10209" xr:uid="{00000000-0005-0000-0000-000061000000}"/>
    <cellStyle name="40% - Cor3 2 7 2" xfId="28366" xr:uid="{6348F2A1-7B02-41E1-B64F-F6FE2F26077E}"/>
    <cellStyle name="40% - Cor3 2 8" xfId="31059" xr:uid="{39369CE2-518D-428A-AE3F-9D3D3526AAC9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3" xfId="13681" xr:uid="{00000000-0005-0000-0000-00009B020000}"/>
    <cellStyle name="40% - Cor3 20 2 3 2" xfId="30494" xr:uid="{25041E6A-6666-4360-B9DD-80093AD8BC3A}"/>
    <cellStyle name="40% - Cor3 20 2 4" xfId="33086" xr:uid="{C6FCFB66-9C7D-480A-95E4-A68E6F52573C}"/>
    <cellStyle name="40% - Cor3 20 2 5" xfId="23154" xr:uid="{F72D00CB-AAF5-4B37-81DA-E3A71ABDA09D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4" xfId="11790" xr:uid="{00000000-0005-0000-0000-00009B020000}"/>
    <cellStyle name="40% - Cor3 20 4 2" xfId="29306" xr:uid="{8D2EE536-D873-4274-952A-484D2A641863}"/>
    <cellStyle name="40% - Cor3 20 5" xfId="31908" xr:uid="{47F23984-BB4E-499C-995B-874E84317BCE}"/>
    <cellStyle name="40% - Cor3 20 6" xfId="21256" xr:uid="{AC49F112-2F29-4A0D-AC92-4DFDA16E2608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3" xfId="13682" xr:uid="{00000000-0005-0000-0000-00009C020000}"/>
    <cellStyle name="40% - Cor3 21 2 3 2" xfId="30495" xr:uid="{F32DC166-8FEC-442E-ADAC-BCF661BF8D05}"/>
    <cellStyle name="40% - Cor3 21 2 4" xfId="33087" xr:uid="{FC3CF0AE-0438-403C-AA63-0DA3C8B48FC1}"/>
    <cellStyle name="40% - Cor3 21 2 5" xfId="23155" xr:uid="{3A67F6CE-179F-4C82-8581-0B78C7A7C6C5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4" xfId="11791" xr:uid="{00000000-0005-0000-0000-00009C020000}"/>
    <cellStyle name="40% - Cor3 21 4 2" xfId="29307" xr:uid="{5B26C603-4EF6-4793-9BA3-EBFA1FBA5FF2}"/>
    <cellStyle name="40% - Cor3 21 5" xfId="31909" xr:uid="{8AF3157E-41A5-4033-B188-BBC3242A46AF}"/>
    <cellStyle name="40% - Cor3 21 6" xfId="21257" xr:uid="{9EA1BF4B-47A0-4526-9E5B-29B7EBCBDED0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3" xfId="13683" xr:uid="{00000000-0005-0000-0000-00009D020000}"/>
    <cellStyle name="40% - Cor3 22 2 3 2" xfId="30496" xr:uid="{FC6AC817-9A30-48B9-9F65-B7033F9A49AA}"/>
    <cellStyle name="40% - Cor3 22 2 4" xfId="33088" xr:uid="{62C63BD3-16F0-4B03-A328-898E280504F4}"/>
    <cellStyle name="40% - Cor3 22 2 5" xfId="23156" xr:uid="{A4147EDD-42E7-44CD-94F8-410903FEC2B6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4" xfId="11792" xr:uid="{00000000-0005-0000-0000-00009D020000}"/>
    <cellStyle name="40% - Cor3 22 4 2" xfId="29308" xr:uid="{B2B40117-651C-4A79-AEAA-CFC91D6DA790}"/>
    <cellStyle name="40% - Cor3 22 5" xfId="31910" xr:uid="{15B00917-0220-473E-8861-D92C2E9E8685}"/>
    <cellStyle name="40% - Cor3 22 6" xfId="21258" xr:uid="{5A5CDBAE-1CCB-44C5-8C4B-211A31EC865B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3" xfId="13684" xr:uid="{00000000-0005-0000-0000-00009E020000}"/>
    <cellStyle name="40% - Cor3 23 2 3 2" xfId="30497" xr:uid="{4821F469-5A7A-47A9-ACCB-81B84D94207D}"/>
    <cellStyle name="40% - Cor3 23 2 4" xfId="33089" xr:uid="{AA5ECA6B-ACC2-486C-BE0F-3BE866C0298F}"/>
    <cellStyle name="40% - Cor3 23 2 5" xfId="23157" xr:uid="{C29DA372-DCEA-4C66-A191-E3BDCC7525A6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4" xfId="11793" xr:uid="{00000000-0005-0000-0000-00009E020000}"/>
    <cellStyle name="40% - Cor3 23 4 2" xfId="29309" xr:uid="{C6C6354C-1C6E-47FB-A8EB-F855FC394B2A}"/>
    <cellStyle name="40% - Cor3 23 5" xfId="31911" xr:uid="{66C64AAC-AB6C-49D9-8CFC-C29F421E861C}"/>
    <cellStyle name="40% - Cor3 23 6" xfId="21259" xr:uid="{BE781CCE-9501-4B0E-A3B0-4A1EF38B2DB3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3" xfId="13685" xr:uid="{00000000-0005-0000-0000-00009F020000}"/>
    <cellStyle name="40% - Cor3 24 2 3 2" xfId="30498" xr:uid="{5C148C89-1CD7-4D2F-AB0F-09C0B580818C}"/>
    <cellStyle name="40% - Cor3 24 2 4" xfId="33090" xr:uid="{4133A628-C7FD-4A09-854E-68745F7E709F}"/>
    <cellStyle name="40% - Cor3 24 2 5" xfId="23158" xr:uid="{70471543-29FA-4174-858F-A8EF82EC3F16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4" xfId="11794" xr:uid="{00000000-0005-0000-0000-00009F020000}"/>
    <cellStyle name="40% - Cor3 24 4 2" xfId="29310" xr:uid="{76CB7281-76C9-4FBD-8D31-6B0F0089B21E}"/>
    <cellStyle name="40% - Cor3 24 5" xfId="31912" xr:uid="{F0371E00-1B3F-45D5-87FA-3C0AFDDC2DD1}"/>
    <cellStyle name="40% - Cor3 24 6" xfId="21260" xr:uid="{A3FE6494-7E22-4FFC-AB66-47FEDDD9C99E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3" xfId="13686" xr:uid="{00000000-0005-0000-0000-0000A0020000}"/>
    <cellStyle name="40% - Cor3 25 2 3 2" xfId="30499" xr:uid="{E4932D64-BA9D-45B2-87B7-1D222FD50B4C}"/>
    <cellStyle name="40% - Cor3 25 2 4" xfId="33091" xr:uid="{B3AE50C2-7262-4015-8D0C-9430A248B17A}"/>
    <cellStyle name="40% - Cor3 25 2 5" xfId="23159" xr:uid="{0D89C87C-4F5C-40AF-AAC6-41B3825DA9DD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4" xfId="11795" xr:uid="{00000000-0005-0000-0000-0000A0020000}"/>
    <cellStyle name="40% - Cor3 25 4 2" xfId="29311" xr:uid="{A3987CD9-B24F-44A0-BCB7-974AA9D32239}"/>
    <cellStyle name="40% - Cor3 25 5" xfId="31913" xr:uid="{750EB930-A224-4A9E-9485-35BA360F7EA0}"/>
    <cellStyle name="40% - Cor3 25 6" xfId="21261" xr:uid="{BEA035A6-2539-4C4C-B19B-954FDB8C689A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3" xfId="13687" xr:uid="{00000000-0005-0000-0000-0000A1020000}"/>
    <cellStyle name="40% - Cor3 26 2 3 2" xfId="30500" xr:uid="{836D3447-3414-471E-99F4-5315AD8832EF}"/>
    <cellStyle name="40% - Cor3 26 2 4" xfId="33092" xr:uid="{00D1F074-F1BF-4292-810E-C4E4AA8DFEBE}"/>
    <cellStyle name="40% - Cor3 26 2 5" xfId="23160" xr:uid="{5E83458E-8B54-4FC9-A618-3E5B46F5940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4" xfId="11796" xr:uid="{00000000-0005-0000-0000-0000A1020000}"/>
    <cellStyle name="40% - Cor3 26 4 2" xfId="29312" xr:uid="{21B3507A-4A59-45FF-9732-2BF3327098B9}"/>
    <cellStyle name="40% - Cor3 26 5" xfId="31914" xr:uid="{7F205D13-9F3C-461A-8B2E-9CC73A6E7AB2}"/>
    <cellStyle name="40% - Cor3 26 6" xfId="21262" xr:uid="{8B581608-D511-4FFB-AFE8-ECD37392FFD8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3" xfId="13688" xr:uid="{00000000-0005-0000-0000-0000A2020000}"/>
    <cellStyle name="40% - Cor3 27 2 3 2" xfId="30501" xr:uid="{1DCF8A99-3BC2-4F89-8715-5DA040C07712}"/>
    <cellStyle name="40% - Cor3 27 2 4" xfId="33093" xr:uid="{68A158A4-2629-4264-8288-E6283CC5A3D7}"/>
    <cellStyle name="40% - Cor3 27 2 5" xfId="23161" xr:uid="{9186A737-1DEA-4E0A-A3C7-96DEE138D0D5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4" xfId="11797" xr:uid="{00000000-0005-0000-0000-0000A2020000}"/>
    <cellStyle name="40% - Cor3 27 4 2" xfId="29313" xr:uid="{623F6B82-1EC3-457E-BE73-08F3329F9450}"/>
    <cellStyle name="40% - Cor3 27 5" xfId="31915" xr:uid="{9583AA5F-90BC-4DD6-8D54-E1F799CCE919}"/>
    <cellStyle name="40% - Cor3 27 6" xfId="21263" xr:uid="{8C544CEA-500F-4D52-A801-E980C6E7617F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3" xfId="13689" xr:uid="{00000000-0005-0000-0000-0000A3020000}"/>
    <cellStyle name="40% - Cor3 28 2 3 2" xfId="30502" xr:uid="{4423CE6A-0F52-4E4D-8CF8-505A2304730C}"/>
    <cellStyle name="40% - Cor3 28 2 4" xfId="33094" xr:uid="{CD96C206-5AFD-4B7C-8073-5702F8822C8A}"/>
    <cellStyle name="40% - Cor3 28 2 5" xfId="23162" xr:uid="{FC1CB9E4-5068-411F-BEA4-BB266E8BF0AA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4" xfId="11798" xr:uid="{00000000-0005-0000-0000-0000A3020000}"/>
    <cellStyle name="40% - Cor3 28 4 2" xfId="29314" xr:uid="{75E72DEE-BB14-46CE-B1B7-7CD273D471ED}"/>
    <cellStyle name="40% - Cor3 28 5" xfId="31916" xr:uid="{56BF449A-BDD8-4B34-9769-9F9819D87C22}"/>
    <cellStyle name="40% - Cor3 28 6" xfId="21264" xr:uid="{CAB0EC1B-535D-4A4B-AA9E-A35C6BB8EA92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3" xfId="13690" xr:uid="{00000000-0005-0000-0000-0000A4020000}"/>
    <cellStyle name="40% - Cor3 29 2 3 2" xfId="30503" xr:uid="{393DF61E-6E80-4EC5-B479-A953A327EA4B}"/>
    <cellStyle name="40% - Cor3 29 2 4" xfId="33095" xr:uid="{EE71E059-A049-428C-89DB-FEBC55124E0C}"/>
    <cellStyle name="40% - Cor3 29 2 5" xfId="23163" xr:uid="{5652EAF8-ED41-47D2-AAD5-B18919A39382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4" xfId="11799" xr:uid="{00000000-0005-0000-0000-0000A4020000}"/>
    <cellStyle name="40% - Cor3 29 4 2" xfId="29315" xr:uid="{7E639A9D-3491-4A66-8CC4-B5A38C7E64E0}"/>
    <cellStyle name="40% - Cor3 29 5" xfId="31917" xr:uid="{C2518692-6169-4FDC-97CB-B043DC8F6900}"/>
    <cellStyle name="40% - Cor3 29 6" xfId="21265" xr:uid="{D23029D9-BDC8-4517-9454-5DC545B23EEF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3" xfId="13692" xr:uid="{00000000-0005-0000-0000-0000A6020000}"/>
    <cellStyle name="40% - Cor3 3 2 2 3 2" xfId="30505" xr:uid="{BC0BAEF4-2B4C-4ABD-A669-00F1A3C5388A}"/>
    <cellStyle name="40% - Cor3 3 2 2 4" xfId="33097" xr:uid="{750514D4-28C9-460C-A43E-191F9EC75E0B}"/>
    <cellStyle name="40% - Cor3 3 2 2 5" xfId="23165" xr:uid="{B72FA98B-8269-4630-A27F-9D66984FDF91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4" xfId="11801" xr:uid="{00000000-0005-0000-0000-0000A6020000}"/>
    <cellStyle name="40% - Cor3 3 2 4 2" xfId="29317" xr:uid="{0185E8AE-0433-4AF8-8E14-E0227B434E6B}"/>
    <cellStyle name="40% - Cor3 3 2 5" xfId="31919" xr:uid="{68D4E50A-33C8-41FC-B464-C8AEBAA9A1F5}"/>
    <cellStyle name="40% - Cor3 3 2 6" xfId="21267" xr:uid="{B5EC343C-BB90-45A7-95DF-022DC42C0643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3" xfId="13691" xr:uid="{00000000-0005-0000-0000-0000A5020000}"/>
    <cellStyle name="40% - Cor3 3 3 2 4" xfId="23164" xr:uid="{B9E31AC5-045B-49C9-B159-7F4230D0ACD5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4" xfId="11800" xr:uid="{00000000-0005-0000-0000-0000A5020000}"/>
    <cellStyle name="40% - Cor3 3 3 4 2" xfId="29316" xr:uid="{86E417DD-BF35-4E88-B3DE-EF1C8218A93B}"/>
    <cellStyle name="40% - Cor3 3 3 5" xfId="31918" xr:uid="{62A5107B-54D8-43D2-A6EA-29A4E133AA3B}"/>
    <cellStyle name="40% - Cor3 3 3 6" xfId="21266" xr:uid="{BFAF085B-46D5-4767-B511-1F3EBF8C9379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3" xfId="10949" xr:uid="{00000000-0005-0000-0000-00003B000000}"/>
    <cellStyle name="40% - Cor3 3 4 3 2" xfId="30504" xr:uid="{029B2664-A5F7-40B4-B428-4467EE0AD192}"/>
    <cellStyle name="40% - Cor3 3 4 4" xfId="33096" xr:uid="{49197BF5-5FA6-4383-BF7B-1BA0ADA068CC}"/>
    <cellStyle name="40% - Cor3 3 4 5" xfId="20359" xr:uid="{80163994-67AD-45D4-8CAC-9339B6FDBBE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3" xfId="12863" xr:uid="{00000000-0005-0000-0000-00003B000000}"/>
    <cellStyle name="40% - Cor3 3 5 4" xfId="22335" xr:uid="{13F4F0F0-0187-4F6E-BF98-6D48B88406EB}"/>
    <cellStyle name="40% - Cor3 3 6" xfId="28416" xr:uid="{A2C3822F-0010-4B92-8DA8-9B576CD544B3}"/>
    <cellStyle name="40% - Cor3 3 7" xfId="31109" xr:uid="{C010540B-B3E1-451C-99E7-1F5F9D54EC33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3" xfId="13693" xr:uid="{00000000-0005-0000-0000-0000A7020000}"/>
    <cellStyle name="40% - Cor3 30 2 3 2" xfId="30506" xr:uid="{2A96020C-D084-4FC6-98D0-E74129F503D4}"/>
    <cellStyle name="40% - Cor3 30 2 4" xfId="33098" xr:uid="{5977BBF6-31F9-4529-9F58-D57255CB206F}"/>
    <cellStyle name="40% - Cor3 30 2 5" xfId="23166" xr:uid="{3C5C0D0C-47FF-4382-B258-08855A49ED42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4" xfId="11802" xr:uid="{00000000-0005-0000-0000-0000A7020000}"/>
    <cellStyle name="40% - Cor3 30 4 2" xfId="29318" xr:uid="{24D078BB-66BA-4D7E-800C-A47D663761B7}"/>
    <cellStyle name="40% - Cor3 30 5" xfId="31920" xr:uid="{76C440C5-7EBD-40E0-B749-649700CB55D0}"/>
    <cellStyle name="40% - Cor3 30 6" xfId="21268" xr:uid="{74A846FA-CA1E-43AB-8A87-A8C21C8900B0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3" xfId="13694" xr:uid="{00000000-0005-0000-0000-0000A8020000}"/>
    <cellStyle name="40% - Cor3 31 2 3 2" xfId="30507" xr:uid="{5CD8D840-5912-478C-9971-9C66F454C0F4}"/>
    <cellStyle name="40% - Cor3 31 2 4" xfId="33099" xr:uid="{5394C580-C60B-4A4F-A567-1CBEE67741AB}"/>
    <cellStyle name="40% - Cor3 31 2 5" xfId="23167" xr:uid="{338B4D3B-C669-4C3E-8E73-C440A102FB90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4" xfId="11803" xr:uid="{00000000-0005-0000-0000-0000A8020000}"/>
    <cellStyle name="40% - Cor3 31 4 2" xfId="29319" xr:uid="{7940361C-CCE9-4913-AF39-7A8C625C9BF5}"/>
    <cellStyle name="40% - Cor3 31 5" xfId="31921" xr:uid="{01001EE7-0D3A-4EA1-9B6D-11F4DB64845A}"/>
    <cellStyle name="40% - Cor3 31 6" xfId="21269" xr:uid="{00DA7872-9652-4A20-9E5B-C0596540514E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3" xfId="13695" xr:uid="{00000000-0005-0000-0000-0000A9020000}"/>
    <cellStyle name="40% - Cor3 32 2 3 2" xfId="30508" xr:uid="{E366B563-61D5-46F2-992C-C3DC1DEC495D}"/>
    <cellStyle name="40% - Cor3 32 2 4" xfId="33100" xr:uid="{0A5F6DFA-47BC-4464-B9E6-91A9A6DF9D70}"/>
    <cellStyle name="40% - Cor3 32 2 5" xfId="23168" xr:uid="{67CB7E92-F4D9-4BC1-B090-7D781CD0B482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4" xfId="11804" xr:uid="{00000000-0005-0000-0000-0000A9020000}"/>
    <cellStyle name="40% - Cor3 32 4 2" xfId="29320" xr:uid="{5E57B19F-4CB4-4D13-96F1-14E4FF6CC2EA}"/>
    <cellStyle name="40% - Cor3 32 5" xfId="31922" xr:uid="{E7158DCC-9842-4C5E-AA00-7EB4A8BBA6F4}"/>
    <cellStyle name="40% - Cor3 32 6" xfId="21270" xr:uid="{827424A4-3887-4D9C-8410-D7337A3DF2C2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3" xfId="13696" xr:uid="{00000000-0005-0000-0000-0000AA020000}"/>
    <cellStyle name="40% - Cor3 33 2 3 2" xfId="30509" xr:uid="{E1B57C41-C571-438B-B3A9-9DC1D69D63BC}"/>
    <cellStyle name="40% - Cor3 33 2 4" xfId="33101" xr:uid="{BB4FECA3-D48B-48F1-8E07-6EB1545F913C}"/>
    <cellStyle name="40% - Cor3 33 2 5" xfId="23169" xr:uid="{FA3C7E57-1F0B-40C9-BA80-F26B269DB2C9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4" xfId="11805" xr:uid="{00000000-0005-0000-0000-0000AA020000}"/>
    <cellStyle name="40% - Cor3 33 4 2" xfId="29321" xr:uid="{5E7A421D-B7B1-4888-8743-5C83D855B974}"/>
    <cellStyle name="40% - Cor3 33 5" xfId="31923" xr:uid="{4C2A66F0-2D67-40AA-B07C-CFA5AE95F42D}"/>
    <cellStyle name="40% - Cor3 33 6" xfId="21271" xr:uid="{6FFB612F-E97D-4884-92B2-7C8E48A90190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3" xfId="13697" xr:uid="{00000000-0005-0000-0000-0000AB020000}"/>
    <cellStyle name="40% - Cor3 34 2 3 2" xfId="30510" xr:uid="{A90243A2-7264-45D0-8CAA-1080F4B6BE83}"/>
    <cellStyle name="40% - Cor3 34 2 4" xfId="33102" xr:uid="{DDA1B046-76AF-46A1-85BB-9483C9D135EC}"/>
    <cellStyle name="40% - Cor3 34 2 5" xfId="23170" xr:uid="{5965A062-E4E0-4446-89EC-EC23AC8DEB2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4" xfId="11806" xr:uid="{00000000-0005-0000-0000-0000AB020000}"/>
    <cellStyle name="40% - Cor3 34 4 2" xfId="29322" xr:uid="{032CCAAE-1F69-4A05-801A-C1B01379A09E}"/>
    <cellStyle name="40% - Cor3 34 5" xfId="31924" xr:uid="{4FD43084-0034-4AF7-BD18-7C02BBD4750F}"/>
    <cellStyle name="40% - Cor3 34 6" xfId="21272" xr:uid="{0BE121B5-FD4D-4ECC-8541-751B4EB24F75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3" xfId="13698" xr:uid="{00000000-0005-0000-0000-0000AC020000}"/>
    <cellStyle name="40% - Cor3 35 2 3 2" xfId="30511" xr:uid="{297AC954-8A3D-482B-BE05-1C18FDD8E7F5}"/>
    <cellStyle name="40% - Cor3 35 2 4" xfId="33103" xr:uid="{E9448B2F-2B56-46CE-BA1D-1A66A8630B28}"/>
    <cellStyle name="40% - Cor3 35 2 5" xfId="23171" xr:uid="{6F20416E-9364-4E70-9BDA-9BABBD993CA3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4" xfId="11807" xr:uid="{00000000-0005-0000-0000-0000AC020000}"/>
    <cellStyle name="40% - Cor3 35 4 2" xfId="29323" xr:uid="{B308DA99-8F34-4F5F-89CA-3B23CDE15D2F}"/>
    <cellStyle name="40% - Cor3 35 5" xfId="31925" xr:uid="{455DF711-43DE-4472-97C6-66BB349EBE4D}"/>
    <cellStyle name="40% - Cor3 35 6" xfId="21273" xr:uid="{8058E67F-B8D4-42BC-8305-F06FB49C1C7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3" xfId="13699" xr:uid="{00000000-0005-0000-0000-0000AD020000}"/>
    <cellStyle name="40% - Cor3 36 2 3 2" xfId="30512" xr:uid="{5A5D234E-5957-4BFC-B46E-341A39717F37}"/>
    <cellStyle name="40% - Cor3 36 2 4" xfId="33104" xr:uid="{3A36340C-7D9D-4E4A-BABA-353DBB1CE4ED}"/>
    <cellStyle name="40% - Cor3 36 2 5" xfId="23172" xr:uid="{BA9AFF9C-2FAA-42B0-9BAD-77CB0FFEF5CB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4" xfId="11808" xr:uid="{00000000-0005-0000-0000-0000AD020000}"/>
    <cellStyle name="40% - Cor3 36 4 2" xfId="29324" xr:uid="{E07BF993-2B21-49DA-92F1-D2CAD1B6413C}"/>
    <cellStyle name="40% - Cor3 36 5" xfId="31926" xr:uid="{7A909B99-6583-4C5E-AAA0-71758F96D926}"/>
    <cellStyle name="40% - Cor3 36 6" xfId="21274" xr:uid="{D1BEBB71-1D7A-4CC2-8C80-1DD98D2DBC29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3" xfId="13700" xr:uid="{00000000-0005-0000-0000-0000AE020000}"/>
    <cellStyle name="40% - Cor3 37 2 3 2" xfId="30513" xr:uid="{183A4981-3B4B-43FF-B2C7-9B7EF6A941C8}"/>
    <cellStyle name="40% - Cor3 37 2 4" xfId="33105" xr:uid="{D96D1C4A-63AF-47E4-A06F-523CA59AC993}"/>
    <cellStyle name="40% - Cor3 37 2 5" xfId="23173" xr:uid="{2D83264C-79E0-4570-A416-567843BCC765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4" xfId="11809" xr:uid="{00000000-0005-0000-0000-0000AE020000}"/>
    <cellStyle name="40% - Cor3 37 4 2" xfId="29325" xr:uid="{7D0D3F80-17F0-458C-8C79-4F5E9250F368}"/>
    <cellStyle name="40% - Cor3 37 5" xfId="31927" xr:uid="{6502BA0F-DD1F-4535-84A8-9C34B6CBCD2E}"/>
    <cellStyle name="40% - Cor3 37 6" xfId="21275" xr:uid="{3134887D-DBFB-4162-8AC6-D60C9D16F44A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3" xfId="13701" xr:uid="{00000000-0005-0000-0000-0000AF020000}"/>
    <cellStyle name="40% - Cor3 38 2 3 2" xfId="30514" xr:uid="{EDE173DA-C83E-4B8D-8803-A3E1F3E2D2DF}"/>
    <cellStyle name="40% - Cor3 38 2 4" xfId="33106" xr:uid="{8588910B-052B-49F8-A077-E4327096D5D6}"/>
    <cellStyle name="40% - Cor3 38 2 5" xfId="23174" xr:uid="{E0A61E71-854F-4905-8305-A9818E14B4CD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4" xfId="11810" xr:uid="{00000000-0005-0000-0000-0000AF020000}"/>
    <cellStyle name="40% - Cor3 38 4 2" xfId="29326" xr:uid="{B2C1C37F-C241-4331-A705-FEC555D00CAD}"/>
    <cellStyle name="40% - Cor3 38 5" xfId="31928" xr:uid="{34B2B2D2-77DD-4303-AE3D-DD1B0E66E73C}"/>
    <cellStyle name="40% - Cor3 38 6" xfId="21276" xr:uid="{7E15D0C0-DE3C-404A-9905-0D16608B5B6C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3" xfId="13702" xr:uid="{00000000-0005-0000-0000-0000B0020000}"/>
    <cellStyle name="40% - Cor3 39 2 3 2" xfId="30515" xr:uid="{BB3909B2-2939-450C-BC96-D1B1B4F75F8B}"/>
    <cellStyle name="40% - Cor3 39 2 4" xfId="33107" xr:uid="{C28690F9-66A1-4657-89DB-0BE73750B09D}"/>
    <cellStyle name="40% - Cor3 39 2 5" xfId="23175" xr:uid="{A5D9713C-2D3A-45DB-A1FD-FA5B8C0DFAB6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4" xfId="11811" xr:uid="{00000000-0005-0000-0000-0000B0020000}"/>
    <cellStyle name="40% - Cor3 39 4 2" xfId="29327" xr:uid="{CE62B38D-EF58-42F9-8F47-0F989C1F869B}"/>
    <cellStyle name="40% - Cor3 39 5" xfId="31929" xr:uid="{F571B36C-26E2-416C-8D3C-4BE49CDE9193}"/>
    <cellStyle name="40% - Cor3 39 6" xfId="21277" xr:uid="{AEA47068-1B92-46ED-9326-20751F7718B6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3" xfId="13704" xr:uid="{00000000-0005-0000-0000-0000B2020000}"/>
    <cellStyle name="40% - Cor3 4 2 2 3 2" xfId="30517" xr:uid="{EB39F3E2-2BB9-4AA6-B441-27AC1BEEC6D5}"/>
    <cellStyle name="40% - Cor3 4 2 2 4" xfId="33109" xr:uid="{4D023D31-3F24-412F-A4FE-EDF63620127B}"/>
    <cellStyle name="40% - Cor3 4 2 2 5" xfId="23177" xr:uid="{5785456C-204D-4C3B-B107-01DB72248FC2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4" xfId="11813" xr:uid="{00000000-0005-0000-0000-0000B2020000}"/>
    <cellStyle name="40% - Cor3 4 2 4 2" xfId="29329" xr:uid="{50305BDE-3FC2-437E-8B3D-BB5C366B77CE}"/>
    <cellStyle name="40% - Cor3 4 2 5" xfId="31931" xr:uid="{71E2DAAD-907B-4140-A8BD-1AFEBBE10738}"/>
    <cellStyle name="40% - Cor3 4 2 6" xfId="21279" xr:uid="{E3934E0F-7FFB-4FFF-9ECD-A8C9414BF020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3" xfId="13703" xr:uid="{00000000-0005-0000-0000-0000B1020000}"/>
    <cellStyle name="40% - Cor3 4 3 2 4" xfId="23176" xr:uid="{B3098674-E905-4F83-BDFE-B2FD65E78C43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4" xfId="11812" xr:uid="{00000000-0005-0000-0000-0000B1020000}"/>
    <cellStyle name="40% - Cor3 4 3 4 2" xfId="29328" xr:uid="{88D04FA0-7872-4B3E-8171-A704BC07BCB1}"/>
    <cellStyle name="40% - Cor3 4 3 5" xfId="31930" xr:uid="{89B53DF5-5D8F-4054-8693-E835E6D8F3A5}"/>
    <cellStyle name="40% - Cor3 4 3 6" xfId="21278" xr:uid="{33925F54-EC0E-484E-AC58-91037A292788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3" xfId="11086" xr:uid="{00000000-0005-0000-0000-00002D020000}"/>
    <cellStyle name="40% - Cor3 4 4 3 2" xfId="30516" xr:uid="{3DA00B3A-9F17-4A56-80FD-1F4FD806F053}"/>
    <cellStyle name="40% - Cor3 4 4 4" xfId="33108" xr:uid="{7235EA67-84A8-4D07-B23C-D73E7F67BEAD}"/>
    <cellStyle name="40% - Cor3 4 4 5" xfId="20531" xr:uid="{86F16BE7-1257-4166-BC9F-EBA938E58095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3" xfId="12979" xr:uid="{00000000-0005-0000-0000-00002D020000}"/>
    <cellStyle name="40% - Cor3 4 5 4" xfId="22453" xr:uid="{0C108F78-7D50-4348-85C2-037D852DF533}"/>
    <cellStyle name="40% - Cor3 4 6" xfId="28585" xr:uid="{F8A8F654-4862-4DF3-A9C8-6FAD4AD7FC0A}"/>
    <cellStyle name="40% - Cor3 4 7" xfId="31215" xr:uid="{7BF3A015-25B0-4141-A96C-CC6855DAED38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3" xfId="13705" xr:uid="{00000000-0005-0000-0000-0000B3020000}"/>
    <cellStyle name="40% - Cor3 40 2 3 2" xfId="30518" xr:uid="{EE7C219F-AAF3-4D47-B9C6-728657CEE8C6}"/>
    <cellStyle name="40% - Cor3 40 2 4" xfId="33110" xr:uid="{731861AE-909D-4E6E-BB71-2317425D8890}"/>
    <cellStyle name="40% - Cor3 40 2 5" xfId="23178" xr:uid="{8AF69C25-265D-4622-9AE4-103DA0A299A4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4" xfId="11814" xr:uid="{00000000-0005-0000-0000-0000B3020000}"/>
    <cellStyle name="40% - Cor3 40 4 2" xfId="29330" xr:uid="{AC1F5175-DBC6-492F-B0D1-33B42E9572E9}"/>
    <cellStyle name="40% - Cor3 40 5" xfId="31932" xr:uid="{8BDCA4F7-96EF-4B86-8FA5-A1BEC967D607}"/>
    <cellStyle name="40% - Cor3 40 6" xfId="21280" xr:uid="{5446B576-1B28-4117-8A63-A4E77CC8CD60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3" xfId="13706" xr:uid="{00000000-0005-0000-0000-0000B4020000}"/>
    <cellStyle name="40% - Cor3 41 2 3 2" xfId="30519" xr:uid="{26FD3717-3FF6-444C-BC85-524DAF87CBA7}"/>
    <cellStyle name="40% - Cor3 41 2 4" xfId="33111" xr:uid="{9727883B-12E1-4112-915E-B74D3621735F}"/>
    <cellStyle name="40% - Cor3 41 2 5" xfId="23179" xr:uid="{82B40750-971A-46F3-8146-1C6FD8BF6E75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4" xfId="11815" xr:uid="{00000000-0005-0000-0000-0000B4020000}"/>
    <cellStyle name="40% - Cor3 41 4 2" xfId="29331" xr:uid="{3E767EFC-6D99-40D1-9D10-3CDF6B0FBCFE}"/>
    <cellStyle name="40% - Cor3 41 5" xfId="31933" xr:uid="{B4321F01-509D-4310-B3A6-2B5B7C5F4DD7}"/>
    <cellStyle name="40% - Cor3 41 6" xfId="21281" xr:uid="{8D8B1F5B-E7D7-4362-910F-4F93A4347A62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3" xfId="13707" xr:uid="{00000000-0005-0000-0000-0000B5020000}"/>
    <cellStyle name="40% - Cor3 42 2 3 2" xfId="30520" xr:uid="{44C00335-0015-47C6-BF39-EA6DB8F7C2F8}"/>
    <cellStyle name="40% - Cor3 42 2 4" xfId="33112" xr:uid="{18ADE651-517C-482B-AF33-1EBB7DE07228}"/>
    <cellStyle name="40% - Cor3 42 2 5" xfId="23180" xr:uid="{E2860CD7-5BB6-448E-90BA-7C210BDD700D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4" xfId="11816" xr:uid="{00000000-0005-0000-0000-0000B5020000}"/>
    <cellStyle name="40% - Cor3 42 4 2" xfId="29332" xr:uid="{07D0C74C-787F-4589-BABE-E5D507DF283B}"/>
    <cellStyle name="40% - Cor3 42 5" xfId="31934" xr:uid="{27B1D75A-1A4A-4CD3-8077-D6713BFCFCD7}"/>
    <cellStyle name="40% - Cor3 42 6" xfId="21282" xr:uid="{B72D48A3-E67C-45A1-9CF9-7E2F3AA0F1C3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3" xfId="13708" xr:uid="{00000000-0005-0000-0000-0000B6020000}"/>
    <cellStyle name="40% - Cor3 43 2 3 2" xfId="30521" xr:uid="{A4E5A248-F82A-45D3-909F-211311F2E0B1}"/>
    <cellStyle name="40% - Cor3 43 2 4" xfId="33113" xr:uid="{9E030754-CF45-4847-A900-E5FE99250D60}"/>
    <cellStyle name="40% - Cor3 43 2 5" xfId="23181" xr:uid="{1732D337-724A-4CD3-9526-506ADA554B70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4" xfId="11817" xr:uid="{00000000-0005-0000-0000-0000B6020000}"/>
    <cellStyle name="40% - Cor3 43 4 2" xfId="29333" xr:uid="{CB9208CE-079A-4FC5-9738-29F35D0E162D}"/>
    <cellStyle name="40% - Cor3 43 5" xfId="31935" xr:uid="{853C4EEC-1DF6-4861-A034-4D6BCB6F9081}"/>
    <cellStyle name="40% - Cor3 43 6" xfId="21283" xr:uid="{ED59C35C-E123-4079-A334-71ADFEF73CB3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3" xfId="13709" xr:uid="{00000000-0005-0000-0000-0000B7020000}"/>
    <cellStyle name="40% - Cor3 44 2 3 2" xfId="30522" xr:uid="{B0EB802C-9582-4999-B1E5-4E26DA98B728}"/>
    <cellStyle name="40% - Cor3 44 2 4" xfId="33114" xr:uid="{91E3B70D-F5A5-4A6F-B7EA-C1BB44424B9A}"/>
    <cellStyle name="40% - Cor3 44 2 5" xfId="23182" xr:uid="{A73715ED-2309-470A-9A16-D76DD96B90E8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4" xfId="11818" xr:uid="{00000000-0005-0000-0000-0000B7020000}"/>
    <cellStyle name="40% - Cor3 44 4 2" xfId="29334" xr:uid="{F174D019-2255-4B04-88D9-8AD0BE45D7CC}"/>
    <cellStyle name="40% - Cor3 44 5" xfId="31936" xr:uid="{30D3E3F3-0063-4145-AF82-8158E8E2DEB6}"/>
    <cellStyle name="40% - Cor3 44 6" xfId="21284" xr:uid="{4EA839CC-64D0-4664-851D-4D2B6643F3AA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3" xfId="13710" xr:uid="{00000000-0005-0000-0000-0000B8020000}"/>
    <cellStyle name="40% - Cor3 45 2 3 2" xfId="30523" xr:uid="{7E02E472-1FE2-4A76-A478-0FED92562DA9}"/>
    <cellStyle name="40% - Cor3 45 2 4" xfId="33115" xr:uid="{0C3D9610-0941-4AA1-B879-7099BAED22F2}"/>
    <cellStyle name="40% - Cor3 45 2 5" xfId="23183" xr:uid="{BE5C1FBA-5927-43C7-8B98-249F3D8D50FA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4" xfId="11819" xr:uid="{00000000-0005-0000-0000-0000B8020000}"/>
    <cellStyle name="40% - Cor3 45 4 2" xfId="29335" xr:uid="{D116AF8D-D850-4B03-95ED-51727CCFCA46}"/>
    <cellStyle name="40% - Cor3 45 5" xfId="31937" xr:uid="{A9E61C1C-0F63-4EE5-AA15-D34CD25FE617}"/>
    <cellStyle name="40% - Cor3 45 6" xfId="21285" xr:uid="{DC94726A-7B72-4184-B596-7C2C487A5327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3" xfId="13711" xr:uid="{00000000-0005-0000-0000-0000B9020000}"/>
    <cellStyle name="40% - Cor3 46 2 3 2" xfId="30524" xr:uid="{48BAAB18-BE51-4282-B268-662842970C8E}"/>
    <cellStyle name="40% - Cor3 46 2 4" xfId="33116" xr:uid="{8CC13E84-2E83-4910-B1EC-5F68218D8669}"/>
    <cellStyle name="40% - Cor3 46 2 5" xfId="23184" xr:uid="{A2AFE8F8-B109-4C87-A1E5-2E3BCABBB02F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4" xfId="11820" xr:uid="{00000000-0005-0000-0000-0000B9020000}"/>
    <cellStyle name="40% - Cor3 46 4 2" xfId="29336" xr:uid="{566D58A1-2ACC-4C7A-BE29-693893E36FF8}"/>
    <cellStyle name="40% - Cor3 46 5" xfId="31938" xr:uid="{12128C78-13D2-4A45-8AF1-DF979FBD555B}"/>
    <cellStyle name="40% - Cor3 46 6" xfId="21286" xr:uid="{F1051627-D6E8-471C-96A0-91020A722D8A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3" xfId="13712" xr:uid="{00000000-0005-0000-0000-0000BA020000}"/>
    <cellStyle name="40% - Cor3 47 2 3 2" xfId="30525" xr:uid="{4EAEE535-CD4E-466F-A5C2-E45FC1D15348}"/>
    <cellStyle name="40% - Cor3 47 2 4" xfId="33117" xr:uid="{E1EE4ABD-6569-4CBA-8670-77B10353BB15}"/>
    <cellStyle name="40% - Cor3 47 2 5" xfId="23185" xr:uid="{7153E32B-E8CC-4FD2-938A-D6BC9A0B55AB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4" xfId="11821" xr:uid="{00000000-0005-0000-0000-0000BA020000}"/>
    <cellStyle name="40% - Cor3 47 4 2" xfId="29337" xr:uid="{59B74FFC-B627-4041-ADF0-D0ED7780A8FD}"/>
    <cellStyle name="40% - Cor3 47 5" xfId="31939" xr:uid="{5D7F07DA-884A-46DD-AEB2-E9A0C4EFCE93}"/>
    <cellStyle name="40% - Cor3 47 6" xfId="21287" xr:uid="{0887AA29-C441-4BA6-AA02-FB3A36241C01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3" xfId="13713" xr:uid="{00000000-0005-0000-0000-0000BB020000}"/>
    <cellStyle name="40% - Cor3 48 2 3 2" xfId="30526" xr:uid="{CD2467C5-1B7B-4958-BC02-874A300E50EF}"/>
    <cellStyle name="40% - Cor3 48 2 4" xfId="33118" xr:uid="{2A4C6030-ECC2-4B63-87EB-28FC2CBFBC6B}"/>
    <cellStyle name="40% - Cor3 48 2 5" xfId="23186" xr:uid="{9E2242CA-9AD5-4123-BC62-7EE92A1E39EF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4" xfId="11822" xr:uid="{00000000-0005-0000-0000-0000BB020000}"/>
    <cellStyle name="40% - Cor3 48 4 2" xfId="29338" xr:uid="{5B4C8290-903E-45B0-B08C-5D21488E0B5D}"/>
    <cellStyle name="40% - Cor3 48 5" xfId="31940" xr:uid="{E0300623-EB23-4236-A205-9E7A4F9F763E}"/>
    <cellStyle name="40% - Cor3 48 6" xfId="21288" xr:uid="{9CA48F71-316A-4FCA-9747-EF55AA159C32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3" xfId="13714" xr:uid="{00000000-0005-0000-0000-0000BC020000}"/>
    <cellStyle name="40% - Cor3 49 2 3 2" xfId="30527" xr:uid="{43F1CA8F-A60C-47FD-8960-7A8E9B25ACB8}"/>
    <cellStyle name="40% - Cor3 49 2 4" xfId="33119" xr:uid="{DDE270A9-A664-4929-A8C5-7A196622E96B}"/>
    <cellStyle name="40% - Cor3 49 2 5" xfId="23187" xr:uid="{9118A845-740B-4B90-B16B-D6EA240F3C29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4" xfId="11823" xr:uid="{00000000-0005-0000-0000-0000BC020000}"/>
    <cellStyle name="40% - Cor3 49 4 2" xfId="29339" xr:uid="{93DD48E0-C13B-4387-AA2D-C3821269967B}"/>
    <cellStyle name="40% - Cor3 49 5" xfId="31941" xr:uid="{E158206A-9C9B-4814-AA46-3D82BF7D6C7F}"/>
    <cellStyle name="40% - Cor3 49 6" xfId="21289" xr:uid="{30BC7EC6-283A-4422-84ED-28465CB2EBD8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3" xfId="13716" xr:uid="{00000000-0005-0000-0000-0000BE020000}"/>
    <cellStyle name="40% - Cor3 5 2 2 3 2" xfId="30529" xr:uid="{AFF4B9A4-C61A-452E-9E7F-9C503203FBE6}"/>
    <cellStyle name="40% - Cor3 5 2 2 4" xfId="33121" xr:uid="{16C0FAC2-41EF-48D9-835A-9EFF859E943F}"/>
    <cellStyle name="40% - Cor3 5 2 2 5" xfId="23189" xr:uid="{C3AF12F1-F675-415A-9B79-113EC07E9A22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4" xfId="11825" xr:uid="{00000000-0005-0000-0000-0000BE020000}"/>
    <cellStyle name="40% - Cor3 5 2 4 2" xfId="29341" xr:uid="{AD3212A1-5674-404A-B220-35262F6F5786}"/>
    <cellStyle name="40% - Cor3 5 2 5" xfId="31943" xr:uid="{E02E0DBE-4C1C-4E5E-98A3-B870CB9CBE90}"/>
    <cellStyle name="40% - Cor3 5 2 6" xfId="21291" xr:uid="{8F03D651-AF38-4EAC-A5BA-BF2FC998A4F9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3" xfId="13715" xr:uid="{00000000-0005-0000-0000-0000BD020000}"/>
    <cellStyle name="40% - Cor3 5 3 2 4" xfId="23188" xr:uid="{F5E454CD-3A21-4A6C-95C9-F351CC2D2236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4" xfId="11824" xr:uid="{00000000-0005-0000-0000-0000BD020000}"/>
    <cellStyle name="40% - Cor3 5 3 4 2" xfId="29340" xr:uid="{F1EE6ABE-751D-41E4-8EE3-0ECA44E42805}"/>
    <cellStyle name="40% - Cor3 5 3 5" xfId="31942" xr:uid="{E4BFDC48-D114-46C4-A313-2A5F31A4133E}"/>
    <cellStyle name="40% - Cor3 5 3 6" xfId="21290" xr:uid="{E3F7DF83-DBA2-4C9F-948E-3E2B2B22D264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3" xfId="13000" xr:uid="{00000000-0005-0000-0000-000057020000}"/>
    <cellStyle name="40% - Cor3 5 4 3 2" xfId="30528" xr:uid="{509F226F-A40E-444C-BEC9-3C626CAD6CA3}"/>
    <cellStyle name="40% - Cor3 5 4 4" xfId="33120" xr:uid="{12A03DE0-E101-4B32-AC20-D814B049DE61}"/>
    <cellStyle name="40% - Cor3 5 4 5" xfId="22473" xr:uid="{BD56CC89-665C-4B95-8289-C3A22CFB1A5E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6" xfId="11107" xr:uid="{00000000-0005-0000-0000-000057020000}"/>
    <cellStyle name="40% - Cor3 5 6 2" xfId="28607" xr:uid="{15996ADA-E157-499D-AEF0-6FB79C24F82A}"/>
    <cellStyle name="40% - Cor3 5 7" xfId="31235" xr:uid="{C698E897-DE11-4F8E-8657-6542B41E5ED8}"/>
    <cellStyle name="40% - Cor3 5 8" xfId="20554" xr:uid="{78DA1B4E-98E6-4717-8AAF-9BB7B7ADD0F6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3" xfId="13717" xr:uid="{00000000-0005-0000-0000-0000BF020000}"/>
    <cellStyle name="40% - Cor3 50 2 3 2" xfId="30530" xr:uid="{C0BDA2F6-68EC-42BA-B2AF-BC5618C4F5B2}"/>
    <cellStyle name="40% - Cor3 50 2 4" xfId="33122" xr:uid="{0B5565D3-FC92-4DD6-A8E6-19F012147354}"/>
    <cellStyle name="40% - Cor3 50 2 5" xfId="23190" xr:uid="{DA2DE597-C9F2-417D-B44E-8338F6A8ED18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4" xfId="11826" xr:uid="{00000000-0005-0000-0000-0000BF020000}"/>
    <cellStyle name="40% - Cor3 50 4 2" xfId="29342" xr:uid="{262A4647-112D-4D62-8EC9-5D32955DCB2C}"/>
    <cellStyle name="40% - Cor3 50 5" xfId="31944" xr:uid="{C8BD39EB-4422-46D6-84B8-C57AEA947E66}"/>
    <cellStyle name="40% - Cor3 50 6" xfId="21292" xr:uid="{FA823C32-E844-435E-8E1F-7DAC9EC323B2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3" xfId="13718" xr:uid="{00000000-0005-0000-0000-0000C0020000}"/>
    <cellStyle name="40% - Cor3 51 2 3 2" xfId="30531" xr:uid="{52BB35B2-28FC-49BE-86A6-4E57C2C486B1}"/>
    <cellStyle name="40% - Cor3 51 2 4" xfId="33123" xr:uid="{2366C8E6-BEA4-402D-9950-F5207E157D7B}"/>
    <cellStyle name="40% - Cor3 51 2 5" xfId="23191" xr:uid="{E93CDDBC-BE84-4448-934E-F58462DD541F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4" xfId="11827" xr:uid="{00000000-0005-0000-0000-0000C0020000}"/>
    <cellStyle name="40% - Cor3 51 4 2" xfId="29343" xr:uid="{2B5EDE44-9EBA-430C-8DC9-6EB7A9809F4F}"/>
    <cellStyle name="40% - Cor3 51 5" xfId="31945" xr:uid="{20226FD2-07AE-4B9C-AF2F-D246BED3EBAE}"/>
    <cellStyle name="40% - Cor3 51 6" xfId="21293" xr:uid="{3BA33C5B-351E-4004-8F51-8105FEA85201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3" xfId="13719" xr:uid="{00000000-0005-0000-0000-0000C1020000}"/>
    <cellStyle name="40% - Cor3 52 2 3 2" xfId="30532" xr:uid="{C62F5563-5C7D-4A90-B4D5-D17E0B44DE28}"/>
    <cellStyle name="40% - Cor3 52 2 4" xfId="33124" xr:uid="{49F27B2D-8311-40C8-9F60-9C40E9FC93CE}"/>
    <cellStyle name="40% - Cor3 52 2 5" xfId="23192" xr:uid="{E9ECE370-2FAD-45F1-9B52-6FE44460653F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4" xfId="11828" xr:uid="{00000000-0005-0000-0000-0000C1020000}"/>
    <cellStyle name="40% - Cor3 52 4 2" xfId="29344" xr:uid="{75CBA722-D371-485D-9EE2-D56A39E081DE}"/>
    <cellStyle name="40% - Cor3 52 5" xfId="31946" xr:uid="{C04EFAB2-A104-433C-B48C-CC3B376BFA37}"/>
    <cellStyle name="40% - Cor3 52 6" xfId="21294" xr:uid="{CBF60AD3-E71F-4FD5-84D4-0C6A0D2FBF01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3" xfId="13720" xr:uid="{00000000-0005-0000-0000-0000C2020000}"/>
    <cellStyle name="40% - Cor3 53 2 3 2" xfId="30533" xr:uid="{843075A1-220E-417B-9E0D-468F73FA6A2B}"/>
    <cellStyle name="40% - Cor3 53 2 4" xfId="33125" xr:uid="{68F55BF1-A5C5-4AA0-A16C-EC545584DD39}"/>
    <cellStyle name="40% - Cor3 53 2 5" xfId="23193" xr:uid="{11653B0D-974F-4AF9-89D5-E8EE1919E0A4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4" xfId="11829" xr:uid="{00000000-0005-0000-0000-0000C2020000}"/>
    <cellStyle name="40% - Cor3 53 4 2" xfId="29345" xr:uid="{BBCA196A-E078-4363-812E-11DB6C210C9E}"/>
    <cellStyle name="40% - Cor3 53 5" xfId="31947" xr:uid="{9924E0FC-7493-46BD-B012-369B260ED4E0}"/>
    <cellStyle name="40% - Cor3 53 6" xfId="21295" xr:uid="{9F949753-0DAA-45A7-ABB3-8E416F052E48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3" xfId="13721" xr:uid="{00000000-0005-0000-0000-0000C3020000}"/>
    <cellStyle name="40% - Cor3 54 2 3 2" xfId="30534" xr:uid="{FB54FB69-746A-4B7D-B0D9-3B5292DD4265}"/>
    <cellStyle name="40% - Cor3 54 2 4" xfId="33126" xr:uid="{A38895C5-5C54-4241-8C59-5B070120948E}"/>
    <cellStyle name="40% - Cor3 54 2 5" xfId="23194" xr:uid="{AF4975C6-14C9-4EA8-AE24-02DA222D4CCD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4" xfId="11830" xr:uid="{00000000-0005-0000-0000-0000C3020000}"/>
    <cellStyle name="40% - Cor3 54 4 2" xfId="29346" xr:uid="{65E7890D-AC3B-453F-AD33-622AD25E345D}"/>
    <cellStyle name="40% - Cor3 54 5" xfId="31948" xr:uid="{BC7EF882-1799-4E80-9CED-A81A412670FC}"/>
    <cellStyle name="40% - Cor3 54 6" xfId="21296" xr:uid="{ED0F3479-D3B7-42ED-9188-2042B4B8A375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3" xfId="13722" xr:uid="{00000000-0005-0000-0000-0000C4020000}"/>
    <cellStyle name="40% - Cor3 55 2 3 2" xfId="30535" xr:uid="{4B6ADA50-34E2-45F5-8249-44D8C92FF67A}"/>
    <cellStyle name="40% - Cor3 55 2 4" xfId="33127" xr:uid="{1F16806F-0A44-4CA9-A599-085FC7448287}"/>
    <cellStyle name="40% - Cor3 55 2 5" xfId="23195" xr:uid="{29AC36D1-36C9-43BE-8EFA-E014AD0D7376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4" xfId="11831" xr:uid="{00000000-0005-0000-0000-0000C4020000}"/>
    <cellStyle name="40% - Cor3 55 4 2" xfId="29347" xr:uid="{B67579A8-7483-4976-A4C8-F5C3A8C4947A}"/>
    <cellStyle name="40% - Cor3 55 5" xfId="31949" xr:uid="{66D04861-894E-49D9-8F9B-50110B409750}"/>
    <cellStyle name="40% - Cor3 55 6" xfId="21297" xr:uid="{74475796-7051-4E5A-B64E-19C52AE0717E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3" xfId="13723" xr:uid="{00000000-0005-0000-0000-0000C5020000}"/>
    <cellStyle name="40% - Cor3 56 2 3 2" xfId="30536" xr:uid="{7948C4DA-39DA-42EC-8BF4-D9D6BF39D585}"/>
    <cellStyle name="40% - Cor3 56 2 4" xfId="33128" xr:uid="{288D33B3-AA0A-47ED-99C5-C1E761052E46}"/>
    <cellStyle name="40% - Cor3 56 2 5" xfId="23196" xr:uid="{909322F7-24FA-4344-8090-CBD3B096871A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4" xfId="11832" xr:uid="{00000000-0005-0000-0000-0000C5020000}"/>
    <cellStyle name="40% - Cor3 56 4 2" xfId="29348" xr:uid="{AC1CFEF3-9E91-4A81-B643-2CAC0FC3FA95}"/>
    <cellStyle name="40% - Cor3 56 5" xfId="31950" xr:uid="{484AD5FE-D474-4D89-B016-97BBBD976296}"/>
    <cellStyle name="40% - Cor3 56 6" xfId="21298" xr:uid="{BB6630DB-CCD2-4D30-8F20-71A1196AE235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3" xfId="13724" xr:uid="{00000000-0005-0000-0000-0000C6020000}"/>
    <cellStyle name="40% - Cor3 57 2 3 2" xfId="30537" xr:uid="{6E1AD683-CA76-476F-9D9A-8487B574DDC2}"/>
    <cellStyle name="40% - Cor3 57 2 4" xfId="33129" xr:uid="{C7A867F5-EA0B-4C9E-A49D-6BF8896C1B74}"/>
    <cellStyle name="40% - Cor3 57 2 5" xfId="23197" xr:uid="{45B8A4F1-04E6-4C96-8FDB-5F33710D2E4D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4" xfId="11833" xr:uid="{00000000-0005-0000-0000-0000C6020000}"/>
    <cellStyle name="40% - Cor3 57 4 2" xfId="29349" xr:uid="{E50B7D4C-3966-46BC-9F4C-A48AE9F36879}"/>
    <cellStyle name="40% - Cor3 57 5" xfId="31951" xr:uid="{CB729CD3-1D83-4B85-B258-C310C72451E9}"/>
    <cellStyle name="40% - Cor3 57 6" xfId="21299" xr:uid="{0C9CB7A6-9FA7-4D0F-BD99-12C4C0F50B8C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3" xfId="13725" xr:uid="{00000000-0005-0000-0000-0000C7020000}"/>
    <cellStyle name="40% - Cor3 58 2 3 2" xfId="30538" xr:uid="{60402289-C5CB-4CF1-B422-D74BDF157003}"/>
    <cellStyle name="40% - Cor3 58 2 4" xfId="33130" xr:uid="{A2E4C768-CE45-4904-817A-C492C1BC97B3}"/>
    <cellStyle name="40% - Cor3 58 2 5" xfId="23198" xr:uid="{91469DDA-A778-4520-91AF-EA57808BE01F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4" xfId="11834" xr:uid="{00000000-0005-0000-0000-0000C7020000}"/>
    <cellStyle name="40% - Cor3 58 4 2" xfId="29350" xr:uid="{B657318A-5E22-425D-91D8-DB40E116BCDE}"/>
    <cellStyle name="40% - Cor3 58 5" xfId="31952" xr:uid="{1B90AD57-07DE-4B64-BD14-E4AD5B3404AF}"/>
    <cellStyle name="40% - Cor3 58 6" xfId="21300" xr:uid="{93A505C0-218B-4C62-9AD4-946EC7471699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3" xfId="13726" xr:uid="{00000000-0005-0000-0000-0000C8020000}"/>
    <cellStyle name="40% - Cor3 59 2 3 2" xfId="30539" xr:uid="{4A355939-EBB9-4B92-8267-A0D2ED0C36F6}"/>
    <cellStyle name="40% - Cor3 59 2 4" xfId="33131" xr:uid="{60B7BFF5-1C95-4E22-9F20-387F54D29617}"/>
    <cellStyle name="40% - Cor3 59 2 5" xfId="23199" xr:uid="{90F8E156-130F-4707-8D5F-93AFC0839153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4" xfId="11835" xr:uid="{00000000-0005-0000-0000-0000C8020000}"/>
    <cellStyle name="40% - Cor3 59 4 2" xfId="29351" xr:uid="{780C9ECB-20B4-444F-B4DE-DAD8799EAF38}"/>
    <cellStyle name="40% - Cor3 59 5" xfId="31953" xr:uid="{A12E7D51-37AC-4637-B7C7-69BAB37742E5}"/>
    <cellStyle name="40% - Cor3 59 6" xfId="21301" xr:uid="{43CE553B-963D-4050-97AC-A2A487B6CBE8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3" xfId="13728" xr:uid="{00000000-0005-0000-0000-0000CA020000}"/>
    <cellStyle name="40% - Cor3 6 2 2 3 2" xfId="30541" xr:uid="{4193F7B2-19BC-42EB-BA73-C6F85D412B93}"/>
    <cellStyle name="40% - Cor3 6 2 2 4" xfId="33133" xr:uid="{12D5D05B-6F47-4882-A502-149E3D0FFC01}"/>
    <cellStyle name="40% - Cor3 6 2 2 5" xfId="23201" xr:uid="{20E5E9DD-7398-4A35-829C-3E1C2C270E7C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4" xfId="11837" xr:uid="{00000000-0005-0000-0000-0000CA020000}"/>
    <cellStyle name="40% - Cor3 6 2 4 2" xfId="29353" xr:uid="{91966CCA-857A-472E-8DE8-C4D703A70310}"/>
    <cellStyle name="40% - Cor3 6 2 5" xfId="31955" xr:uid="{7BBC80C9-D3A2-47DB-9B60-FEBD1CD50DF4}"/>
    <cellStyle name="40% - Cor3 6 2 6" xfId="21303" xr:uid="{53F43BF6-0BF3-4535-91F0-F9C390E27049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3" xfId="13727" xr:uid="{00000000-0005-0000-0000-0000C9020000}"/>
    <cellStyle name="40% - Cor3 6 3 3 2" xfId="30540" xr:uid="{79AA5D57-0547-45AA-BA0B-EA19284F3C39}"/>
    <cellStyle name="40% - Cor3 6 3 4" xfId="33132" xr:uid="{A43BFC32-4C44-4178-8D40-66C1BBE3ECE6}"/>
    <cellStyle name="40% - Cor3 6 3 5" xfId="23200" xr:uid="{92B7E524-8C4B-4274-BF32-AA0031516B1B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5" xfId="11836" xr:uid="{00000000-0005-0000-0000-0000C9020000}"/>
    <cellStyle name="40% - Cor3 6 5 2" xfId="29352" xr:uid="{303B88C0-EE33-496C-A5FA-BB636D5F2603}"/>
    <cellStyle name="40% - Cor3 6 6" xfId="31954" xr:uid="{630E0760-FA1C-4C2D-8E09-CD9FA327A06B}"/>
    <cellStyle name="40% - Cor3 6 7" xfId="21302" xr:uid="{BE708B30-BC4B-4BA2-B965-407289468D52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3" xfId="13729" xr:uid="{00000000-0005-0000-0000-0000CB020000}"/>
    <cellStyle name="40% - Cor3 60 2 3 2" xfId="30542" xr:uid="{93080437-7F52-4CF1-BF3F-31A666C5BEA1}"/>
    <cellStyle name="40% - Cor3 60 2 4" xfId="33134" xr:uid="{C6BC1154-F87F-4005-B53B-AD70CEBAFD70}"/>
    <cellStyle name="40% - Cor3 60 2 5" xfId="23202" xr:uid="{52AE3554-EB42-4EF5-8234-823FE7CA175F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4" xfId="11838" xr:uid="{00000000-0005-0000-0000-0000CB020000}"/>
    <cellStyle name="40% - Cor3 60 4 2" xfId="29354" xr:uid="{F73A6D4B-1E23-428C-9C60-79A057CAB518}"/>
    <cellStyle name="40% - Cor3 60 5" xfId="31956" xr:uid="{56415705-BC9A-45DE-8FA8-F05C7EEF9C04}"/>
    <cellStyle name="40% - Cor3 60 6" xfId="21304" xr:uid="{47D7C071-7DB7-4ADD-87EC-259682F5C151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3" xfId="13730" xr:uid="{00000000-0005-0000-0000-0000CC020000}"/>
    <cellStyle name="40% - Cor3 61 2 3 2" xfId="30543" xr:uid="{74E79591-5BF3-469C-918B-8AE71243D65D}"/>
    <cellStyle name="40% - Cor3 61 2 4" xfId="33135" xr:uid="{CCB3FE56-3AA3-41DD-8030-994720A1D2F2}"/>
    <cellStyle name="40% - Cor3 61 2 5" xfId="23203" xr:uid="{B16C734D-D862-4013-BD6E-8FBEC1EAF7C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4" xfId="11839" xr:uid="{00000000-0005-0000-0000-0000CC020000}"/>
    <cellStyle name="40% - Cor3 61 4 2" xfId="29355" xr:uid="{11C3FB49-51A1-4A58-90B6-A5A9E42C2D77}"/>
    <cellStyle name="40% - Cor3 61 5" xfId="31957" xr:uid="{A473D125-C0BB-4D6C-8754-9A1C24F7DA06}"/>
    <cellStyle name="40% - Cor3 61 6" xfId="21305" xr:uid="{8E819646-4120-4544-990F-BDE337B12BE3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3" xfId="13731" xr:uid="{00000000-0005-0000-0000-0000CD020000}"/>
    <cellStyle name="40% - Cor3 62 2 3 2" xfId="30544" xr:uid="{CB6DA0E5-D613-475A-89C7-4257009202C6}"/>
    <cellStyle name="40% - Cor3 62 2 4" xfId="33136" xr:uid="{4EA51DAE-C355-4C3D-B2E6-52FC2E7B64F0}"/>
    <cellStyle name="40% - Cor3 62 2 5" xfId="23204" xr:uid="{9A755C06-7690-4258-B654-B8A527D88813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4" xfId="11840" xr:uid="{00000000-0005-0000-0000-0000CD020000}"/>
    <cellStyle name="40% - Cor3 62 4 2" xfId="29356" xr:uid="{FBF18D94-8C87-43B3-BB57-2BCC35F0DFA3}"/>
    <cellStyle name="40% - Cor3 62 5" xfId="31958" xr:uid="{80DBBDE7-7A43-4E04-86AC-98BEC58A4C3F}"/>
    <cellStyle name="40% - Cor3 62 6" xfId="21306" xr:uid="{70C720B2-6CDD-4F3B-A9E6-4AFDDCEA8433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3" xfId="13732" xr:uid="{00000000-0005-0000-0000-0000CE020000}"/>
    <cellStyle name="40% - Cor3 63 2 3 2" xfId="30545" xr:uid="{A2FE191B-6B45-4CDF-BC1B-5FA91DA8836D}"/>
    <cellStyle name="40% - Cor3 63 2 4" xfId="33137" xr:uid="{9E98F820-D084-4C08-9D23-CE71A14F48D4}"/>
    <cellStyle name="40% - Cor3 63 2 5" xfId="23205" xr:uid="{F82654C0-EDBF-4EEB-978F-69F2E22BDC1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4" xfId="11841" xr:uid="{00000000-0005-0000-0000-0000CE020000}"/>
    <cellStyle name="40% - Cor3 63 4 2" xfId="29357" xr:uid="{EE345E5D-C2E0-434E-B730-CA355DB246FF}"/>
    <cellStyle name="40% - Cor3 63 5" xfId="31959" xr:uid="{7F00F64E-195C-4E22-8094-BB4E408EF8CF}"/>
    <cellStyle name="40% - Cor3 63 6" xfId="21307" xr:uid="{CEB7E55D-82A1-43B6-A9B4-F1CE83D30BB3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3" xfId="13733" xr:uid="{00000000-0005-0000-0000-0000CF020000}"/>
    <cellStyle name="40% - Cor3 64 2 3 2" xfId="30546" xr:uid="{C01EFB9C-AC94-4E01-84F5-6109797A1A94}"/>
    <cellStyle name="40% - Cor3 64 2 4" xfId="33138" xr:uid="{73B50C7E-5CB4-404C-B46A-77AFB9E87D4C}"/>
    <cellStyle name="40% - Cor3 64 2 5" xfId="23206" xr:uid="{F3159A32-EE83-4A67-8A9C-14D5F379E438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4" xfId="11842" xr:uid="{00000000-0005-0000-0000-0000CF020000}"/>
    <cellStyle name="40% - Cor3 64 4 2" xfId="29358" xr:uid="{3319A0D8-EB1D-4A32-9157-EA31F0CE46B8}"/>
    <cellStyle name="40% - Cor3 64 5" xfId="31960" xr:uid="{5184F01F-1DE6-47C6-9C3C-45F06408E496}"/>
    <cellStyle name="40% - Cor3 64 6" xfId="21308" xr:uid="{638A5DF8-E52E-4B63-BB0E-8DA9B4F4D57B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3" xfId="13734" xr:uid="{00000000-0005-0000-0000-0000D0020000}"/>
    <cellStyle name="40% - Cor3 65 2 3 2" xfId="30547" xr:uid="{AA048147-29C7-4D69-8303-E6C0F9DC2673}"/>
    <cellStyle name="40% - Cor3 65 2 4" xfId="33139" xr:uid="{613BCCF2-4B5F-4901-8ACE-FCE57769F2A9}"/>
    <cellStyle name="40% - Cor3 65 2 5" xfId="23207" xr:uid="{3E7B04BD-ECA5-4B16-A58A-14DA1A7E1A22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4" xfId="11843" xr:uid="{00000000-0005-0000-0000-0000D0020000}"/>
    <cellStyle name="40% - Cor3 65 4 2" xfId="29359" xr:uid="{B23BB1F6-E0F1-48F9-AF15-1238499E1EAF}"/>
    <cellStyle name="40% - Cor3 65 5" xfId="31961" xr:uid="{320CA855-DA5A-49F5-955F-4E2F2D27C7CD}"/>
    <cellStyle name="40% - Cor3 65 6" xfId="21309" xr:uid="{0AB57C50-D743-4CF6-9D13-E439E480DF3B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3" xfId="13735" xr:uid="{00000000-0005-0000-0000-0000D1020000}"/>
    <cellStyle name="40% - Cor3 66 2 3 2" xfId="30548" xr:uid="{15FA03E2-D8CB-4D1E-9525-98BA82A7AAFB}"/>
    <cellStyle name="40% - Cor3 66 2 4" xfId="33140" xr:uid="{93506CA9-0696-45A7-A226-EAE3E2D3F8CC}"/>
    <cellStyle name="40% - Cor3 66 2 5" xfId="23208" xr:uid="{CB6FC307-605C-4E73-959B-B698E24A3219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4" xfId="11844" xr:uid="{00000000-0005-0000-0000-0000D1020000}"/>
    <cellStyle name="40% - Cor3 66 4 2" xfId="29360" xr:uid="{32ECEBD0-C0DC-4CEB-B52B-CC6A09A9651B}"/>
    <cellStyle name="40% - Cor3 66 5" xfId="31962" xr:uid="{A0F63FBC-9B42-4EB7-8718-4B5F415B1543}"/>
    <cellStyle name="40% - Cor3 66 6" xfId="21310" xr:uid="{421C7D83-A58C-49DD-A557-A8E6C4836AF1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3" xfId="13736" xr:uid="{00000000-0005-0000-0000-0000D2020000}"/>
    <cellStyle name="40% - Cor3 67 2 3 2" xfId="30549" xr:uid="{940F0062-4BDB-42B6-B158-26BACD8ACE34}"/>
    <cellStyle name="40% - Cor3 67 2 4" xfId="33141" xr:uid="{4C668CCE-EB66-40D0-862C-8F2196FBA706}"/>
    <cellStyle name="40% - Cor3 67 2 5" xfId="23209" xr:uid="{3B1512CD-598A-4D66-ABDE-541F0239E774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4" xfId="11845" xr:uid="{00000000-0005-0000-0000-0000D2020000}"/>
    <cellStyle name="40% - Cor3 67 4 2" xfId="29361" xr:uid="{41919F50-9866-4D2A-A300-3EF8445967EF}"/>
    <cellStyle name="40% - Cor3 67 5" xfId="31963" xr:uid="{F7D302B2-904E-4389-9450-C1617A75F18F}"/>
    <cellStyle name="40% - Cor3 67 6" xfId="21311" xr:uid="{63803291-9A39-40C4-977F-25759F8F1001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3" xfId="13737" xr:uid="{00000000-0005-0000-0000-0000D3020000}"/>
    <cellStyle name="40% - Cor3 68 2 3 2" xfId="30550" xr:uid="{269F7E4A-7683-4A15-BEB6-0812D268F773}"/>
    <cellStyle name="40% - Cor3 68 2 4" xfId="33142" xr:uid="{CF55E509-BF22-4308-A9E0-36D1FB10A099}"/>
    <cellStyle name="40% - Cor3 68 2 5" xfId="23210" xr:uid="{B0E03191-8DD5-46D2-B317-2A58F9E5853B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4" xfId="11846" xr:uid="{00000000-0005-0000-0000-0000D3020000}"/>
    <cellStyle name="40% - Cor3 68 4 2" xfId="29362" xr:uid="{D66A8552-3042-4382-B4FB-1EA94ADEB13C}"/>
    <cellStyle name="40% - Cor3 68 5" xfId="31964" xr:uid="{1C4E5AD4-0891-4719-822D-54226A11BAD1}"/>
    <cellStyle name="40% - Cor3 68 6" xfId="21312" xr:uid="{F7159545-8ABF-45EE-A540-6DEBEFF3ACD2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3" xfId="13738" xr:uid="{00000000-0005-0000-0000-0000D4020000}"/>
    <cellStyle name="40% - Cor3 69 2 3 2" xfId="30551" xr:uid="{E5B7F43C-FE64-47B9-B089-904BA4033CAD}"/>
    <cellStyle name="40% - Cor3 69 2 4" xfId="33143" xr:uid="{7E15B6BD-9707-4A56-A8B5-4AF6B1469596}"/>
    <cellStyle name="40% - Cor3 69 2 5" xfId="23211" xr:uid="{27C9CA68-4AA0-4F22-997F-687B9FEB8584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4" xfId="11847" xr:uid="{00000000-0005-0000-0000-0000D4020000}"/>
    <cellStyle name="40% - Cor3 69 4 2" xfId="29363" xr:uid="{F58334F3-5F88-416F-A159-6BB7E65CF655}"/>
    <cellStyle name="40% - Cor3 69 5" xfId="31965" xr:uid="{436F74AB-A666-4F09-8C75-7B4116AF53DA}"/>
    <cellStyle name="40% - Cor3 69 6" xfId="21313" xr:uid="{D513031C-F917-4ED4-82B6-BD8E612BEC73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3" xfId="13740" xr:uid="{00000000-0005-0000-0000-0000D6020000}"/>
    <cellStyle name="40% - Cor3 7 2 2 3 2" xfId="30553" xr:uid="{A9FE26B3-78DB-4647-BE62-5EC7A9C28FAC}"/>
    <cellStyle name="40% - Cor3 7 2 2 4" xfId="33145" xr:uid="{80AFF4E7-E8D3-4185-9337-F6A950C2BB6C}"/>
    <cellStyle name="40% - Cor3 7 2 2 5" xfId="23213" xr:uid="{51E4474D-FF7F-4DB8-B494-F03426BEEA8D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4" xfId="11849" xr:uid="{00000000-0005-0000-0000-0000D6020000}"/>
    <cellStyle name="40% - Cor3 7 2 4 2" xfId="29365" xr:uid="{414645BE-D9D2-4731-9AAB-125362051DEE}"/>
    <cellStyle name="40% - Cor3 7 2 5" xfId="31967" xr:uid="{1E00CBA3-8467-443A-9529-8A7BDC59FFA7}"/>
    <cellStyle name="40% - Cor3 7 2 6" xfId="21315" xr:uid="{8E4C13EA-5ECA-4238-B5D8-152DADAD538B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3" xfId="13739" xr:uid="{00000000-0005-0000-0000-0000D5020000}"/>
    <cellStyle name="40% - Cor3 7 3 3 2" xfId="30552" xr:uid="{57A9599F-6A92-4B42-B869-8C4EBA72E37A}"/>
    <cellStyle name="40% - Cor3 7 3 4" xfId="33144" xr:uid="{D34C74D7-219C-4663-991E-F7FA9FBEF3A9}"/>
    <cellStyle name="40% - Cor3 7 3 5" xfId="23212" xr:uid="{C45D2F1A-ACCF-434B-AF26-BC0AEBCB009D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5" xfId="11848" xr:uid="{00000000-0005-0000-0000-0000D5020000}"/>
    <cellStyle name="40% - Cor3 7 5 2" xfId="29364" xr:uid="{08D36031-C2D9-4D12-B062-4278E18CB194}"/>
    <cellStyle name="40% - Cor3 7 6" xfId="31966" xr:uid="{F83BDF73-E8FF-47A8-ACAA-68C5160FD9A1}"/>
    <cellStyle name="40% - Cor3 7 7" xfId="21314" xr:uid="{703DFECD-8176-4422-B59C-AB43866763DF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3" xfId="13741" xr:uid="{00000000-0005-0000-0000-0000D7020000}"/>
    <cellStyle name="40% - Cor3 70 2 3 2" xfId="30554" xr:uid="{F31249F3-F3B9-4D16-902E-F8E56F00AD06}"/>
    <cellStyle name="40% - Cor3 70 2 4" xfId="33146" xr:uid="{1FDC3AF2-CEF9-4276-B494-B9CDD5482995}"/>
    <cellStyle name="40% - Cor3 70 2 5" xfId="23214" xr:uid="{424663B7-D666-4C81-B473-F8B0A0C1C8BA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4" xfId="11850" xr:uid="{00000000-0005-0000-0000-0000D7020000}"/>
    <cellStyle name="40% - Cor3 70 4 2" xfId="29366" xr:uid="{13C2F737-247A-4D01-A8D9-D0528E8B172B}"/>
    <cellStyle name="40% - Cor3 70 5" xfId="31968" xr:uid="{64780CFC-A1DA-4C8D-9F9E-BEC7F23B1B63}"/>
    <cellStyle name="40% - Cor3 70 6" xfId="21316" xr:uid="{D0BE5EBE-D323-43CD-B7F7-AB10D4DBBAF5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3" xfId="13742" xr:uid="{00000000-0005-0000-0000-0000D8020000}"/>
    <cellStyle name="40% - Cor3 71 2 3 2" xfId="30555" xr:uid="{A821C41E-F061-4C76-81DE-5E230B602B2A}"/>
    <cellStyle name="40% - Cor3 71 2 4" xfId="33147" xr:uid="{71D742C5-6661-4946-A19F-AD325728A821}"/>
    <cellStyle name="40% - Cor3 71 2 5" xfId="23215" xr:uid="{F3F5F698-FDE1-4688-B75F-F3F201CD2F1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4" xfId="11851" xr:uid="{00000000-0005-0000-0000-0000D8020000}"/>
    <cellStyle name="40% - Cor3 71 4 2" xfId="29367" xr:uid="{C896EFEA-AB82-4BBD-95BD-729664E710AE}"/>
    <cellStyle name="40% - Cor3 71 5" xfId="31969" xr:uid="{EF90E2A7-BD91-4F24-B40A-E1D796F5B4E9}"/>
    <cellStyle name="40% - Cor3 71 6" xfId="21317" xr:uid="{7D204854-DBB4-4D7D-9799-10E12F9140AD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3" xfId="13743" xr:uid="{00000000-0005-0000-0000-0000D9020000}"/>
    <cellStyle name="40% - Cor3 72 2 3 2" xfId="30556" xr:uid="{46354DDA-6F6D-435A-B3B3-CD730FAAB1A9}"/>
    <cellStyle name="40% - Cor3 72 2 4" xfId="33148" xr:uid="{AB3D1056-945A-4583-85DA-CAFCE3E61D92}"/>
    <cellStyle name="40% - Cor3 72 2 5" xfId="23216" xr:uid="{78C4440A-6307-4925-A2D9-9AC2DCCB8031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4" xfId="11852" xr:uid="{00000000-0005-0000-0000-0000D9020000}"/>
    <cellStyle name="40% - Cor3 72 4 2" xfId="29368" xr:uid="{9B6D7409-AA5D-4490-963D-E79E755E340F}"/>
    <cellStyle name="40% - Cor3 72 5" xfId="31970" xr:uid="{895CB3BD-25BD-4487-B239-3A7B6B7E5215}"/>
    <cellStyle name="40% - Cor3 72 6" xfId="21318" xr:uid="{A102064A-811D-48A5-897D-DF297619845C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3" xfId="13744" xr:uid="{00000000-0005-0000-0000-0000DA020000}"/>
    <cellStyle name="40% - Cor3 73 2 3 2" xfId="30557" xr:uid="{3807FE1B-F256-4443-B918-1DEA609CA3DD}"/>
    <cellStyle name="40% - Cor3 73 2 4" xfId="33149" xr:uid="{0BD52FD8-A5BC-4A58-8FCC-50845524813A}"/>
    <cellStyle name="40% - Cor3 73 2 5" xfId="23217" xr:uid="{20A14297-1265-4090-B167-918FEE04AF3C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4" xfId="11853" xr:uid="{00000000-0005-0000-0000-0000DA020000}"/>
    <cellStyle name="40% - Cor3 73 4 2" xfId="29369" xr:uid="{3BF99EAA-2051-433C-BB53-31A59D77B4FC}"/>
    <cellStyle name="40% - Cor3 73 5" xfId="31971" xr:uid="{26FCC777-4381-4A41-9A82-33004B3D9381}"/>
    <cellStyle name="40% - Cor3 73 6" xfId="21319" xr:uid="{FB77F46C-9A5C-4B63-8021-521395CF58FE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3" xfId="13023" xr:uid="{00000000-0005-0000-0000-0000F5040000}"/>
    <cellStyle name="40% - Cor3 74 2 4" xfId="22496" xr:uid="{DE6CB058-AC58-40A6-93B6-CCCD6EE21516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4" xfId="11129" xr:uid="{00000000-0005-0000-0000-0000F5040000}"/>
    <cellStyle name="40% - Cor3 74 4 2" xfId="28654" xr:uid="{7D0EF9D4-E7AD-439D-A49A-F931EAB7A12D}"/>
    <cellStyle name="40% - Cor3 74 5" xfId="31256" xr:uid="{6B450333-0535-4CD9-AA15-BB7507F60909}"/>
    <cellStyle name="40% - Cor3 74 6" xfId="20601" xr:uid="{913E76F1-5BAD-4238-A3E3-3FEEA721DADC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3" xfId="12957" xr:uid="{00000000-0005-0000-0000-000023120000}"/>
    <cellStyle name="40% - Cor3 75 3 2" xfId="29808" xr:uid="{A03C5E69-6744-403C-9C67-4297BEC7FEF6}"/>
    <cellStyle name="40% - Cor3 75 4" xfId="32408" xr:uid="{C38C6800-F803-4482-AEF7-3BFD52BF1266}"/>
    <cellStyle name="40% - Cor3 75 5" xfId="22430" xr:uid="{427835C7-6395-43F0-9510-D084E68C2B5C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3" xfId="32434" xr:uid="{256DE30C-5EF5-495E-8E58-1C9029576314}"/>
    <cellStyle name="40% - Cor3 76 4" xfId="24080" xr:uid="{E9E7BE0F-9903-4CB9-9AFF-F3A91EDD07AE}"/>
    <cellStyle name="40% - Cor3 77" xfId="10816" xr:uid="{00000000-0005-0000-0000-00001B330000}"/>
    <cellStyle name="40% - Cor3 77 2" xfId="28549" xr:uid="{1CC5D936-6C54-42C6-AF48-4F930F680AE7}"/>
    <cellStyle name="40% - Cor3 78" xfId="33606" xr:uid="{08BD4AFF-8DAE-4A03-B198-58065E72384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3" xfId="13746" xr:uid="{00000000-0005-0000-0000-0000DC020000}"/>
    <cellStyle name="40% - Cor3 8 2 2 3 2" xfId="30559" xr:uid="{57E1E3E4-1683-4227-B2A1-3CDE287E7151}"/>
    <cellStyle name="40% - Cor3 8 2 2 4" xfId="33151" xr:uid="{8FCBCF12-A302-4473-BA5A-641EAA0895FF}"/>
    <cellStyle name="40% - Cor3 8 2 2 5" xfId="23219" xr:uid="{6203E27F-640E-4678-9EE7-AABB207350ED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4" xfId="11855" xr:uid="{00000000-0005-0000-0000-0000DC020000}"/>
    <cellStyle name="40% - Cor3 8 2 4 2" xfId="29371" xr:uid="{7059A7F9-1DCF-4124-9A37-1CE6F29DA023}"/>
    <cellStyle name="40% - Cor3 8 2 5" xfId="31973" xr:uid="{D885A42F-FAF6-4E0E-BDA6-E9AE23A9A183}"/>
    <cellStyle name="40% - Cor3 8 2 6" xfId="21321" xr:uid="{37E8D8D0-DBB7-4DFC-B918-F6DBCC69971C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3" xfId="13745" xr:uid="{00000000-0005-0000-0000-0000DB020000}"/>
    <cellStyle name="40% - Cor3 8 3 3 2" xfId="30558" xr:uid="{64EA758E-EC0B-4BED-B92A-5E7D49910D94}"/>
    <cellStyle name="40% - Cor3 8 3 4" xfId="33150" xr:uid="{A5767CD6-3919-4651-8C99-E259AD990678}"/>
    <cellStyle name="40% - Cor3 8 3 5" xfId="23218" xr:uid="{04D7C247-E433-40EA-A020-471D99F425F8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5" xfId="11854" xr:uid="{00000000-0005-0000-0000-0000DB020000}"/>
    <cellStyle name="40% - Cor3 8 5 2" xfId="29370" xr:uid="{AD515011-8D89-4940-A844-41637DE70BC9}"/>
    <cellStyle name="40% - Cor3 8 6" xfId="31972" xr:uid="{708D3017-DAAA-4177-BD38-113AC6927FAD}"/>
    <cellStyle name="40% - Cor3 8 7" xfId="21320" xr:uid="{3AF6D05D-BD18-44EC-A54F-D4099FD50AD6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3" xfId="13748" xr:uid="{00000000-0005-0000-0000-0000DE020000}"/>
    <cellStyle name="40% - Cor3 9 2 2 3 2" xfId="30561" xr:uid="{A5F5A381-5F65-4C9C-9384-084FA9AF2D8E}"/>
    <cellStyle name="40% - Cor3 9 2 2 4" xfId="33153" xr:uid="{5C279906-E558-4C12-862A-B3A59677AD4E}"/>
    <cellStyle name="40% - Cor3 9 2 2 5" xfId="23221" xr:uid="{8F71BEEB-CA07-441F-9316-2F6469AFD746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4" xfId="11857" xr:uid="{00000000-0005-0000-0000-0000DE020000}"/>
    <cellStyle name="40% - Cor3 9 2 4 2" xfId="29373" xr:uid="{DB21F370-252E-4EAC-98FE-1A1C5660B735}"/>
    <cellStyle name="40% - Cor3 9 2 5" xfId="31975" xr:uid="{07E29DC1-7210-4E0A-B91F-120070CA9CE0}"/>
    <cellStyle name="40% - Cor3 9 2 6" xfId="21323" xr:uid="{705AC0CA-9FD0-46C2-9586-3457125DE032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3" xfId="13747" xr:uid="{00000000-0005-0000-0000-0000DD020000}"/>
    <cellStyle name="40% - Cor3 9 3 3 2" xfId="30560" xr:uid="{BC37C57A-D85B-41FA-89DF-13A3D1B18789}"/>
    <cellStyle name="40% - Cor3 9 3 4" xfId="33152" xr:uid="{17858AAF-50E9-4F76-A85D-7505760CC70F}"/>
    <cellStyle name="40% - Cor3 9 3 5" xfId="23220" xr:uid="{A4F4DBBF-75B6-4BFD-B45A-84A7AD24B61B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5" xfId="11856" xr:uid="{00000000-0005-0000-0000-0000DD020000}"/>
    <cellStyle name="40% - Cor3 9 5 2" xfId="29372" xr:uid="{54C828BE-1775-4566-A844-465DDAC897F0}"/>
    <cellStyle name="40% - Cor3 9 6" xfId="31974" xr:uid="{B7E88FF9-C9D6-462D-8C1E-2D78F6BC1829}"/>
    <cellStyle name="40% - Cor3 9 7" xfId="21322" xr:uid="{2A8B709D-D9B1-4391-AB5F-F818FECC2269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3" xfId="13749" xr:uid="{00000000-0005-0000-0000-0000E0020000}"/>
    <cellStyle name="40% - Cor4 10 2 3 2" xfId="30562" xr:uid="{FFD4C864-59B7-43D3-9AA6-2B544965777C}"/>
    <cellStyle name="40% - Cor4 10 2 4" xfId="33154" xr:uid="{93E39C1A-C848-4C6F-8CFB-8F78CC379427}"/>
    <cellStyle name="40% - Cor4 10 2 5" xfId="23222" xr:uid="{3F558DA8-D37A-4AA5-9077-53140A7B5B11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4" xfId="11858" xr:uid="{00000000-0005-0000-0000-0000E0020000}"/>
    <cellStyle name="40% - Cor4 10 4 2" xfId="29374" xr:uid="{F7092EDD-F199-49A1-A6D9-05E46606537B}"/>
    <cellStyle name="40% - Cor4 10 5" xfId="31976" xr:uid="{E18E6729-FA53-4E75-A2F8-67A2CECC2523}"/>
    <cellStyle name="40% - Cor4 10 6" xfId="21324" xr:uid="{12C3BA4F-5992-470F-BADB-6EE7B3BD66E6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3" xfId="13750" xr:uid="{00000000-0005-0000-0000-0000E1020000}"/>
    <cellStyle name="40% - Cor4 11 2 3 2" xfId="30563" xr:uid="{14E0B306-F1D8-4763-939F-F772F20FCFEE}"/>
    <cellStyle name="40% - Cor4 11 2 4" xfId="33155" xr:uid="{DD18F9BB-C988-455B-8DCF-D2D761DEC75D}"/>
    <cellStyle name="40% - Cor4 11 2 5" xfId="23223" xr:uid="{1DC4870D-3239-4DF7-8DAF-48DDD0BD9A11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4" xfId="11859" xr:uid="{00000000-0005-0000-0000-0000E1020000}"/>
    <cellStyle name="40% - Cor4 11 4 2" xfId="29375" xr:uid="{CC293D63-A6F1-4B01-9692-230E9FD94771}"/>
    <cellStyle name="40% - Cor4 11 5" xfId="31977" xr:uid="{5EBE265C-A493-43AB-BFF2-FCB7124EED0E}"/>
    <cellStyle name="40% - Cor4 11 6" xfId="21325" xr:uid="{2EF9FA7C-4798-48A6-9FA6-3BCD616347E8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3" xfId="13751" xr:uid="{00000000-0005-0000-0000-0000E2020000}"/>
    <cellStyle name="40% - Cor4 12 2 3 2" xfId="30564" xr:uid="{CFBF99AB-054E-4E3C-8F09-FE8B53B96033}"/>
    <cellStyle name="40% - Cor4 12 2 4" xfId="33156" xr:uid="{F9348A0C-6A28-40C4-AFD4-0D5E151876DB}"/>
    <cellStyle name="40% - Cor4 12 2 5" xfId="23224" xr:uid="{1D69D796-742B-4DD2-891B-FC20CD1EBF77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4" xfId="11860" xr:uid="{00000000-0005-0000-0000-0000E2020000}"/>
    <cellStyle name="40% - Cor4 12 4 2" xfId="29376" xr:uid="{6F3933EB-EB19-4387-B3E5-FA0F8F0A42F7}"/>
    <cellStyle name="40% - Cor4 12 5" xfId="31978" xr:uid="{65859111-184E-425C-82EE-51002D2AA15F}"/>
    <cellStyle name="40% - Cor4 12 6" xfId="21326" xr:uid="{83D61C3D-A7BC-45D7-889B-79D8F4820E9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3" xfId="13752" xr:uid="{00000000-0005-0000-0000-0000E3020000}"/>
    <cellStyle name="40% - Cor4 13 2 3 2" xfId="30565" xr:uid="{88023DC7-1DBF-49F5-B7F3-207AD7B92ECC}"/>
    <cellStyle name="40% - Cor4 13 2 4" xfId="33157" xr:uid="{82A13CDA-1E06-442E-AADD-84E2492818E2}"/>
    <cellStyle name="40% - Cor4 13 2 5" xfId="23225" xr:uid="{0EA82CB4-E6D3-4004-B9BA-539A87EE5402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4" xfId="11861" xr:uid="{00000000-0005-0000-0000-0000E3020000}"/>
    <cellStyle name="40% - Cor4 13 4 2" xfId="29377" xr:uid="{7D19B97B-5EBC-4CB5-BCC0-8D30A60BD27A}"/>
    <cellStyle name="40% - Cor4 13 5" xfId="31979" xr:uid="{CEBCED0C-1ECB-4DFB-8D86-455B4BB816E3}"/>
    <cellStyle name="40% - Cor4 13 6" xfId="21327" xr:uid="{F855501B-169F-4B6B-828E-80880ABFF8B4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3" xfId="13753" xr:uid="{00000000-0005-0000-0000-0000E4020000}"/>
    <cellStyle name="40% - Cor4 14 2 3 2" xfId="30566" xr:uid="{FCEAF73B-0168-45A5-BC30-8EB5A20953B9}"/>
    <cellStyle name="40% - Cor4 14 2 4" xfId="33158" xr:uid="{09771EBA-E9F2-4B92-BA25-AB2EDD4C51EC}"/>
    <cellStyle name="40% - Cor4 14 2 5" xfId="23226" xr:uid="{6C0C92BF-0F53-4AD9-A57F-ECF06B78CA1A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4" xfId="11862" xr:uid="{00000000-0005-0000-0000-0000E4020000}"/>
    <cellStyle name="40% - Cor4 14 4 2" xfId="29378" xr:uid="{95B230B0-7E01-472F-BFE2-70C513F10930}"/>
    <cellStyle name="40% - Cor4 14 5" xfId="31980" xr:uid="{B2566ED4-9C90-4121-A16F-6647BE3D3FB1}"/>
    <cellStyle name="40% - Cor4 14 6" xfId="21328" xr:uid="{B997F7C1-3DDA-49B3-8595-2FA57D259410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3" xfId="13754" xr:uid="{00000000-0005-0000-0000-0000E5020000}"/>
    <cellStyle name="40% - Cor4 15 2 3 2" xfId="30567" xr:uid="{5893BE9C-DE45-4090-8D5D-4E3693D1C343}"/>
    <cellStyle name="40% - Cor4 15 2 4" xfId="33159" xr:uid="{D5ADF1B4-FA85-4994-83E5-E756A01C279D}"/>
    <cellStyle name="40% - Cor4 15 2 5" xfId="23227" xr:uid="{089333B0-A9DB-406F-9152-F9A458839BDA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4" xfId="11863" xr:uid="{00000000-0005-0000-0000-0000E5020000}"/>
    <cellStyle name="40% - Cor4 15 4 2" xfId="29379" xr:uid="{FBC63BC0-043D-4531-BD79-1D7AE94A21EC}"/>
    <cellStyle name="40% - Cor4 15 5" xfId="31981" xr:uid="{ACD48044-7883-4987-9E8D-85765DC8B415}"/>
    <cellStyle name="40% - Cor4 15 6" xfId="21329" xr:uid="{15C0F610-BE02-4BA7-9B79-6354771C076E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3" xfId="13755" xr:uid="{00000000-0005-0000-0000-0000E6020000}"/>
    <cellStyle name="40% - Cor4 16 2 3 2" xfId="30568" xr:uid="{B498B2BD-F381-4FE0-9980-0431DFB9BC94}"/>
    <cellStyle name="40% - Cor4 16 2 4" xfId="33160" xr:uid="{A13CE553-EEB5-4604-BDB0-6ADA2A183B49}"/>
    <cellStyle name="40% - Cor4 16 2 5" xfId="23228" xr:uid="{E5E151F1-0D01-4CDE-BBBE-3793BB492E5E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4" xfId="11864" xr:uid="{00000000-0005-0000-0000-0000E6020000}"/>
    <cellStyle name="40% - Cor4 16 4 2" xfId="29380" xr:uid="{A9CBB96B-C8B3-4054-AF6C-5242053F952D}"/>
    <cellStyle name="40% - Cor4 16 5" xfId="31982" xr:uid="{F045B60C-531F-4744-9A6E-FD06F6ED8F98}"/>
    <cellStyle name="40% - Cor4 16 6" xfId="21330" xr:uid="{F6681F9E-E911-4AAF-A165-C7C4693934E9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3" xfId="13756" xr:uid="{00000000-0005-0000-0000-0000E7020000}"/>
    <cellStyle name="40% - Cor4 17 2 3 2" xfId="30569" xr:uid="{CC96C1E7-C509-401E-922A-FEA937A6AA10}"/>
    <cellStyle name="40% - Cor4 17 2 4" xfId="33161" xr:uid="{DFBC53A3-55C1-4FBD-96FB-EBAE4AB5FD60}"/>
    <cellStyle name="40% - Cor4 17 2 5" xfId="23229" xr:uid="{83B000DA-3A29-4E6E-976D-3740E930099A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4" xfId="11865" xr:uid="{00000000-0005-0000-0000-0000E7020000}"/>
    <cellStyle name="40% - Cor4 17 4 2" xfId="29381" xr:uid="{DCFF1E56-9EB9-4613-894F-AD1EF5D08B8B}"/>
    <cellStyle name="40% - Cor4 17 5" xfId="31983" xr:uid="{B1BE320D-8626-4443-BBE0-02BF736C4BA1}"/>
    <cellStyle name="40% - Cor4 17 6" xfId="21331" xr:uid="{7E082E20-A548-497D-8C3F-3C6A1C74D66E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3" xfId="13757" xr:uid="{00000000-0005-0000-0000-0000E8020000}"/>
    <cellStyle name="40% - Cor4 18 2 3 2" xfId="30570" xr:uid="{0FFA871E-2A3C-4DAE-AC58-A7321CE9E7FD}"/>
    <cellStyle name="40% - Cor4 18 2 4" xfId="33162" xr:uid="{B90E98F4-F20F-4BAB-A798-DBC659CE9189}"/>
    <cellStyle name="40% - Cor4 18 2 5" xfId="23230" xr:uid="{17152A92-246A-4CF8-9163-1039C00754E9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4" xfId="11866" xr:uid="{00000000-0005-0000-0000-0000E8020000}"/>
    <cellStyle name="40% - Cor4 18 4 2" xfId="29382" xr:uid="{CF9AAB53-16F0-4CE6-BB9D-6D3EF83621ED}"/>
    <cellStyle name="40% - Cor4 18 5" xfId="31984" xr:uid="{2E42A4B7-5BAD-48D6-878B-6831F792EFD0}"/>
    <cellStyle name="40% - Cor4 18 6" xfId="21332" xr:uid="{8B022FC6-F36F-45B9-A9B9-969FB4764541}"/>
    <cellStyle name="40% - Cor4 19" xfId="2839" xr:uid="{00000000-0005-0000-0000-0000E9020000}"/>
    <cellStyle name="40% - Cor4 2" xfId="137" xr:uid="{00000000-0005-0000-0000-000065000000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3" xfId="13759" xr:uid="{00000000-0005-0000-0000-0000EB020000}"/>
    <cellStyle name="40% - Cor4 2 2 2 2 4" xfId="23232" xr:uid="{1FC8801E-F768-4F02-88E3-D60430D6326B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4" xfId="11868" xr:uid="{00000000-0005-0000-0000-0000EB020000}"/>
    <cellStyle name="40% - Cor4 2 2 2 4 2" xfId="29384" xr:uid="{5833060E-914F-4D3F-B504-E33271F33E35}"/>
    <cellStyle name="40% - Cor4 2 2 2 5" xfId="31986" xr:uid="{DDCA8E55-67F5-4B58-9769-534C086B65C2}"/>
    <cellStyle name="40% - Cor4 2 2 2 6" xfId="21334" xr:uid="{9808E177-2E57-4CAE-A54B-22CE8105740B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3" xfId="10979" xr:uid="{00000000-0005-0000-0000-00003E000000}"/>
    <cellStyle name="40% - Cor4 2 2 3 3 2" xfId="30572" xr:uid="{1C9F6EB6-954A-43E8-8296-47694B1BB5C3}"/>
    <cellStyle name="40% - Cor4 2 2 3 4" xfId="33164" xr:uid="{5F0A497D-6AD1-41CF-A740-C84A444E42AD}"/>
    <cellStyle name="40% - Cor4 2 2 3 5" xfId="20389" xr:uid="{6129F432-E01B-484C-8AC6-1DDE8464984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3" xfId="12893" xr:uid="{00000000-0005-0000-0000-00003E000000}"/>
    <cellStyle name="40% - Cor4 2 2 4 4" xfId="22365" xr:uid="{3C665449-5893-413A-A8F9-555A5177239C}"/>
    <cellStyle name="40% - Cor4 2 2 5" xfId="28446" xr:uid="{5E9A927B-A31E-43C5-A197-EE386A7E1A83}"/>
    <cellStyle name="40% - Cor4 2 2 6" xfId="31139" xr:uid="{32917824-27B2-434A-BF51-F876B5A5F300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3" xfId="13758" xr:uid="{00000000-0005-0000-0000-0000EA020000}"/>
    <cellStyle name="40% - Cor4 2 3 2 4" xfId="23231" xr:uid="{3CF183EC-6F3E-4CF5-98EC-9091476B6450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4" xfId="11867" xr:uid="{00000000-0005-0000-0000-0000EA020000}"/>
    <cellStyle name="40% - Cor4 2 3 4 2" xfId="29383" xr:uid="{CB1607A9-F629-4387-8D6F-B8658058DF83}"/>
    <cellStyle name="40% - Cor4 2 3 5" xfId="31985" xr:uid="{A273D1C6-0671-4BA7-930A-3ACDF7139355}"/>
    <cellStyle name="40% - Cor4 2 3 6" xfId="21333" xr:uid="{F2D37A68-878F-400B-9D99-FA9DF0E5D074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3" xfId="10897" xr:uid="{00000000-0005-0000-0000-00003D000000}"/>
    <cellStyle name="40% - Cor4 2 4 3 2" xfId="30571" xr:uid="{B4188E76-E6A9-424A-BF27-1AE0AA4540F7}"/>
    <cellStyle name="40% - Cor4 2 4 4" xfId="33163" xr:uid="{BDDD957F-74D9-417F-BFA8-E367E22D1C03}"/>
    <cellStyle name="40% - Cor4 2 4 5" xfId="20311" xr:uid="{76AEAF4E-9D4A-4FE0-A6E0-5BA374C8CE33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3" xfId="12814" xr:uid="{00000000-0005-0000-0000-00003D000000}"/>
    <cellStyle name="40% - Cor4 2 5 4" xfId="22286" xr:uid="{BF891AFE-E672-4301-A64D-F06D055B5896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7" xfId="10211" xr:uid="{00000000-0005-0000-0000-000065000000}"/>
    <cellStyle name="40% - Cor4 2 7 2" xfId="28368" xr:uid="{A3386088-32B9-4EEC-8A61-553DB239A79C}"/>
    <cellStyle name="40% - Cor4 2 8" xfId="31061" xr:uid="{C5D21696-E676-4E1A-A1DE-276833C9CEC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3" xfId="13760" xr:uid="{00000000-0005-0000-0000-0000EC020000}"/>
    <cellStyle name="40% - Cor4 20 2 3 2" xfId="30573" xr:uid="{FC075D9E-A52E-4BC7-BC3D-09B3F858289A}"/>
    <cellStyle name="40% - Cor4 20 2 4" xfId="33165" xr:uid="{1909B592-7922-49AD-99E5-8E81234A82B6}"/>
    <cellStyle name="40% - Cor4 20 2 5" xfId="23233" xr:uid="{B43883EF-1639-42C1-956E-BEA6E2F1C5EC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4" xfId="11869" xr:uid="{00000000-0005-0000-0000-0000EC020000}"/>
    <cellStyle name="40% - Cor4 20 4 2" xfId="29385" xr:uid="{FF4B380C-1FD9-4499-AE2E-89102C9F739C}"/>
    <cellStyle name="40% - Cor4 20 5" xfId="31987" xr:uid="{F00E762C-A2C3-4B8C-886D-BA915B419C26}"/>
    <cellStyle name="40% - Cor4 20 6" xfId="21335" xr:uid="{DC8219EC-B046-4EA3-8934-73348789FA41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3" xfId="13761" xr:uid="{00000000-0005-0000-0000-0000ED020000}"/>
    <cellStyle name="40% - Cor4 21 2 3 2" xfId="30574" xr:uid="{C6C382CF-0ADA-4018-87E6-F9EF36AAAF92}"/>
    <cellStyle name="40% - Cor4 21 2 4" xfId="33166" xr:uid="{CAB62ECD-730F-4605-9F92-B5CAEBF10DA3}"/>
    <cellStyle name="40% - Cor4 21 2 5" xfId="23234" xr:uid="{0C061F49-68FA-49F8-9451-646B84C057D0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4" xfId="11870" xr:uid="{00000000-0005-0000-0000-0000ED020000}"/>
    <cellStyle name="40% - Cor4 21 4 2" xfId="29386" xr:uid="{18ABA633-32BD-4808-92BE-81F4496FFA55}"/>
    <cellStyle name="40% - Cor4 21 5" xfId="31988" xr:uid="{D1307E9D-7724-40F5-BA5C-07E5CE96672D}"/>
    <cellStyle name="40% - Cor4 21 6" xfId="21336" xr:uid="{CC5682D5-F669-48BA-A93E-C9071D31AF83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3" xfId="13762" xr:uid="{00000000-0005-0000-0000-0000EE020000}"/>
    <cellStyle name="40% - Cor4 22 2 3 2" xfId="30575" xr:uid="{6A30C537-4DF9-4290-A847-B70C26D80F0D}"/>
    <cellStyle name="40% - Cor4 22 2 4" xfId="33167" xr:uid="{EB46EA3A-CD9B-4446-A06C-5BC8A246DFFC}"/>
    <cellStyle name="40% - Cor4 22 2 5" xfId="23235" xr:uid="{B5460D9D-1B15-4725-AB24-5FAFC085B85F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4" xfId="11871" xr:uid="{00000000-0005-0000-0000-0000EE020000}"/>
    <cellStyle name="40% - Cor4 22 4 2" xfId="29387" xr:uid="{6B18D1AA-A5B5-4B9C-99BF-C204D9176FF8}"/>
    <cellStyle name="40% - Cor4 22 5" xfId="31989" xr:uid="{AF688964-3A24-448E-AE72-11266CC1659A}"/>
    <cellStyle name="40% - Cor4 22 6" xfId="21337" xr:uid="{3C9B3641-B906-4677-AEA6-F5ED473A164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3" xfId="13763" xr:uid="{00000000-0005-0000-0000-0000EF020000}"/>
    <cellStyle name="40% - Cor4 23 2 3 2" xfId="30576" xr:uid="{4B10D93F-2A78-453B-A13E-4515151EB791}"/>
    <cellStyle name="40% - Cor4 23 2 4" xfId="33168" xr:uid="{43097CF1-9DCF-4F8E-9409-E7DB60BA592A}"/>
    <cellStyle name="40% - Cor4 23 2 5" xfId="23236" xr:uid="{78041B72-8521-44FA-B686-E8E9E24CD90E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4" xfId="11872" xr:uid="{00000000-0005-0000-0000-0000EF020000}"/>
    <cellStyle name="40% - Cor4 23 4 2" xfId="29388" xr:uid="{D9DC44DE-9A6B-45B1-861C-806D4984F5BD}"/>
    <cellStyle name="40% - Cor4 23 5" xfId="31990" xr:uid="{5F2FE68E-E281-4BC8-9975-EB586E57E554}"/>
    <cellStyle name="40% - Cor4 23 6" xfId="21338" xr:uid="{A36ABF01-F360-452B-B45C-CF2C022E9E1E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3" xfId="13764" xr:uid="{00000000-0005-0000-0000-0000F0020000}"/>
    <cellStyle name="40% - Cor4 24 2 3 2" xfId="30577" xr:uid="{F594D569-0709-4F16-B4CB-76C7A7F67306}"/>
    <cellStyle name="40% - Cor4 24 2 4" xfId="33169" xr:uid="{93AE9080-4629-4534-A0E5-01878B83FC60}"/>
    <cellStyle name="40% - Cor4 24 2 5" xfId="23237" xr:uid="{38494EF1-1CD7-4E8B-B336-7CC04F209123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4" xfId="11873" xr:uid="{00000000-0005-0000-0000-0000F0020000}"/>
    <cellStyle name="40% - Cor4 24 4 2" xfId="29389" xr:uid="{390DFB47-9B39-4BC8-953C-020ACFC885ED}"/>
    <cellStyle name="40% - Cor4 24 5" xfId="31991" xr:uid="{2E30E2A2-876C-4ECB-B00C-F8F5B757F222}"/>
    <cellStyle name="40% - Cor4 24 6" xfId="21339" xr:uid="{8FC4B86B-9E57-44A7-8F1D-579BA8EDEF80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3" xfId="13765" xr:uid="{00000000-0005-0000-0000-0000F1020000}"/>
    <cellStyle name="40% - Cor4 25 2 3 2" xfId="30578" xr:uid="{DF3D4526-C2F3-4EAC-9E5C-4936B3C7A11F}"/>
    <cellStyle name="40% - Cor4 25 2 4" xfId="33170" xr:uid="{5FCCDBC7-1091-41C1-B91D-FD4BB01F5FA1}"/>
    <cellStyle name="40% - Cor4 25 2 5" xfId="23238" xr:uid="{1D531EAF-B1A5-467E-983E-3F70437FFFB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4" xfId="11874" xr:uid="{00000000-0005-0000-0000-0000F1020000}"/>
    <cellStyle name="40% - Cor4 25 4 2" xfId="29390" xr:uid="{ABD796F0-9D1E-49D9-8ABF-C43DCA04E9FB}"/>
    <cellStyle name="40% - Cor4 25 5" xfId="31992" xr:uid="{B6F5E653-58FB-4506-8321-0CEBEDEF028A}"/>
    <cellStyle name="40% - Cor4 25 6" xfId="21340" xr:uid="{BFCF5E1C-E2C7-4694-8847-E7D9245A815D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3" xfId="13766" xr:uid="{00000000-0005-0000-0000-0000F2020000}"/>
    <cellStyle name="40% - Cor4 26 2 3 2" xfId="30579" xr:uid="{F6B3B819-BFB1-4F03-8633-5A13519AFE4F}"/>
    <cellStyle name="40% - Cor4 26 2 4" xfId="33171" xr:uid="{D28CFD17-98A3-48E5-AAEA-842955F8A140}"/>
    <cellStyle name="40% - Cor4 26 2 5" xfId="23239" xr:uid="{6834B68E-DE1C-427E-843A-02F2EF60D6DD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4" xfId="11875" xr:uid="{00000000-0005-0000-0000-0000F2020000}"/>
    <cellStyle name="40% - Cor4 26 4 2" xfId="29391" xr:uid="{F8A97283-2ADB-432C-A1D3-EBEADC9F2310}"/>
    <cellStyle name="40% - Cor4 26 5" xfId="31993" xr:uid="{54EF23E6-CDD3-42BE-8EF5-D03D9FC5E631}"/>
    <cellStyle name="40% - Cor4 26 6" xfId="21341" xr:uid="{4B2EB136-0503-46E6-97C3-72EE92C8C7DA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3" xfId="13767" xr:uid="{00000000-0005-0000-0000-0000F3020000}"/>
    <cellStyle name="40% - Cor4 27 2 3 2" xfId="30580" xr:uid="{184920B7-C801-4794-A5E9-6844922DCB9C}"/>
    <cellStyle name="40% - Cor4 27 2 4" xfId="33172" xr:uid="{7A5FCC71-9B9A-4D4E-8924-F19906A28BBE}"/>
    <cellStyle name="40% - Cor4 27 2 5" xfId="23240" xr:uid="{BEAA8A2B-25F2-44F1-8B22-827F0035D8BD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4" xfId="11876" xr:uid="{00000000-0005-0000-0000-0000F3020000}"/>
    <cellStyle name="40% - Cor4 27 4 2" xfId="29392" xr:uid="{E8B238B5-058C-4B44-896C-443B47F1C992}"/>
    <cellStyle name="40% - Cor4 27 5" xfId="31994" xr:uid="{33DDF8F2-12FE-423E-B51A-4FB29B31FD4C}"/>
    <cellStyle name="40% - Cor4 27 6" xfId="21342" xr:uid="{E29F7537-562B-497F-9961-3CA440F88490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3" xfId="13768" xr:uid="{00000000-0005-0000-0000-0000F4020000}"/>
    <cellStyle name="40% - Cor4 28 2 3 2" xfId="30581" xr:uid="{1BB4C5E8-02C1-466A-AE81-F601ADFDC50C}"/>
    <cellStyle name="40% - Cor4 28 2 4" xfId="33173" xr:uid="{8B0C7FA9-6E1C-4F5A-BC69-162E259706C3}"/>
    <cellStyle name="40% - Cor4 28 2 5" xfId="23241" xr:uid="{E158BFCF-88F0-4412-8F78-F722F3E5E009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4" xfId="11877" xr:uid="{00000000-0005-0000-0000-0000F4020000}"/>
    <cellStyle name="40% - Cor4 28 4 2" xfId="29393" xr:uid="{3B68E3CF-15CB-4452-B877-F1B7D190C1E1}"/>
    <cellStyle name="40% - Cor4 28 5" xfId="31995" xr:uid="{E7C61B13-56E5-43D4-A42B-ADD4BE461AE2}"/>
    <cellStyle name="40% - Cor4 28 6" xfId="21343" xr:uid="{DBD68942-C90D-4AFF-BAE6-8F4171714F93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3" xfId="13769" xr:uid="{00000000-0005-0000-0000-0000F5020000}"/>
    <cellStyle name="40% - Cor4 29 2 3 2" xfId="30582" xr:uid="{B928D585-351E-443D-B19F-9D4A7C59158E}"/>
    <cellStyle name="40% - Cor4 29 2 4" xfId="33174" xr:uid="{BCE2A840-7006-42EB-81D7-ACA8A4CFB3B3}"/>
    <cellStyle name="40% - Cor4 29 2 5" xfId="23242" xr:uid="{6C73812F-D86A-442A-87B5-2E6AC22A7425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4" xfId="11878" xr:uid="{00000000-0005-0000-0000-0000F5020000}"/>
    <cellStyle name="40% - Cor4 29 4 2" xfId="29394" xr:uid="{20F7CDD1-BA64-429B-9B96-43DE5D3D2B60}"/>
    <cellStyle name="40% - Cor4 29 5" xfId="31996" xr:uid="{76A3D973-AE7B-406C-A4BD-2B17D90F6D09}"/>
    <cellStyle name="40% - Cor4 29 6" xfId="21344" xr:uid="{79EB5BC0-563D-4627-90EE-099BB2DEE97C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3" xfId="13771" xr:uid="{00000000-0005-0000-0000-0000F7020000}"/>
    <cellStyle name="40% - Cor4 3 2 2 3 2" xfId="30584" xr:uid="{64A26834-C163-4CCF-9762-5FC325ABD7D3}"/>
    <cellStyle name="40% - Cor4 3 2 2 4" xfId="33176" xr:uid="{FE95EC21-35A0-4556-A88C-3A5FBBAD8DCE}"/>
    <cellStyle name="40% - Cor4 3 2 2 5" xfId="23244" xr:uid="{C3E8D58F-AF1C-4A41-9456-8CB6BD8C0548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4" xfId="11880" xr:uid="{00000000-0005-0000-0000-0000F7020000}"/>
    <cellStyle name="40% - Cor4 3 2 4 2" xfId="29396" xr:uid="{871F6735-D183-43BE-92FD-A6E9072CEA86}"/>
    <cellStyle name="40% - Cor4 3 2 5" xfId="31998" xr:uid="{6BFD2569-3A5B-4BFA-BF4D-6425B7CD06A9}"/>
    <cellStyle name="40% - Cor4 3 2 6" xfId="21346" xr:uid="{EF4DE283-5259-4C8C-822C-21A74AC4E725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3" xfId="13770" xr:uid="{00000000-0005-0000-0000-0000F6020000}"/>
    <cellStyle name="40% - Cor4 3 3 2 4" xfId="23243" xr:uid="{56C1BB79-AE1F-4C2A-A953-F2434C1AEF6E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4" xfId="11879" xr:uid="{00000000-0005-0000-0000-0000F6020000}"/>
    <cellStyle name="40% - Cor4 3 3 4 2" xfId="29395" xr:uid="{250473E3-9108-49D2-96CE-5795D1A13396}"/>
    <cellStyle name="40% - Cor4 3 3 5" xfId="31997" xr:uid="{6CD976EA-BEEE-4FB2-9BFC-861E1DA7388C}"/>
    <cellStyle name="40% - Cor4 3 3 6" xfId="21345" xr:uid="{AF05A956-217F-4A35-8AB0-4C643F9F93AF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3" xfId="10951" xr:uid="{00000000-0005-0000-0000-00003F000000}"/>
    <cellStyle name="40% - Cor4 3 4 3 2" xfId="30583" xr:uid="{5FBEB106-67E3-4029-80D9-BDE2B1D7227A}"/>
    <cellStyle name="40% - Cor4 3 4 4" xfId="33175" xr:uid="{F1FBCDD7-92FB-48FD-844D-2AB3230DE651}"/>
    <cellStyle name="40% - Cor4 3 4 5" xfId="20361" xr:uid="{4712D920-C180-4F73-9750-74A6C1D9FD2F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3" xfId="12865" xr:uid="{00000000-0005-0000-0000-00003F000000}"/>
    <cellStyle name="40% - Cor4 3 5 4" xfId="22337" xr:uid="{52F7272A-A403-45EE-9A34-F30091C6486C}"/>
    <cellStyle name="40% - Cor4 3 6" xfId="28418" xr:uid="{357985CA-2CDB-4A8B-A09F-B479A10BFBD3}"/>
    <cellStyle name="40% - Cor4 3 7" xfId="31111" xr:uid="{4DE1BAB2-7A45-4152-9E39-16A8F16F8C7D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3" xfId="13772" xr:uid="{00000000-0005-0000-0000-0000F8020000}"/>
    <cellStyle name="40% - Cor4 30 2 3 2" xfId="30585" xr:uid="{21CD8D4E-0A69-4C81-B823-D3349E273CF1}"/>
    <cellStyle name="40% - Cor4 30 2 4" xfId="33177" xr:uid="{A1CFE891-AC9D-4A4F-A6B2-C9579E41CDF1}"/>
    <cellStyle name="40% - Cor4 30 2 5" xfId="23245" xr:uid="{27BF283E-2AAB-4E40-84FB-902619D6FA31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4" xfId="11881" xr:uid="{00000000-0005-0000-0000-0000F8020000}"/>
    <cellStyle name="40% - Cor4 30 4 2" xfId="29397" xr:uid="{50F7ACF3-218A-4669-BCB9-F3A4B49C7875}"/>
    <cellStyle name="40% - Cor4 30 5" xfId="31999" xr:uid="{1F37B6A2-160D-4E37-9748-C2A9D1AB28E2}"/>
    <cellStyle name="40% - Cor4 30 6" xfId="21347" xr:uid="{E1D23F1B-4D9D-43F5-B21D-5A2AB2BF2AC1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3" xfId="13773" xr:uid="{00000000-0005-0000-0000-0000F9020000}"/>
    <cellStyle name="40% - Cor4 31 2 3 2" xfId="30586" xr:uid="{1648F936-EEF8-4796-8A7B-9F59EF58A2E1}"/>
    <cellStyle name="40% - Cor4 31 2 4" xfId="33178" xr:uid="{8B546444-DD12-450B-8DAA-E8D89FDEC87E}"/>
    <cellStyle name="40% - Cor4 31 2 5" xfId="23246" xr:uid="{9C091E39-0010-4620-B00C-1B4597C5E809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4" xfId="11882" xr:uid="{00000000-0005-0000-0000-0000F9020000}"/>
    <cellStyle name="40% - Cor4 31 4 2" xfId="29398" xr:uid="{C9111401-D213-4173-B79F-3571BF3EEBE0}"/>
    <cellStyle name="40% - Cor4 31 5" xfId="32000" xr:uid="{9DDC6F2F-7978-47DB-9BEE-3B39AA9DBCB4}"/>
    <cellStyle name="40% - Cor4 31 6" xfId="21348" xr:uid="{6BAFAB4B-974B-4763-AA23-C1DDB33D6D87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3" xfId="13774" xr:uid="{00000000-0005-0000-0000-0000FA020000}"/>
    <cellStyle name="40% - Cor4 32 2 3 2" xfId="30587" xr:uid="{5CA51CAF-0FA6-4FD9-9284-DC9D498F04B4}"/>
    <cellStyle name="40% - Cor4 32 2 4" xfId="33179" xr:uid="{F08A8A94-A3CD-4F77-BBC2-AC4C58F82F39}"/>
    <cellStyle name="40% - Cor4 32 2 5" xfId="23247" xr:uid="{3F622A75-689C-4B48-8E9A-8D827D4B967A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4" xfId="11883" xr:uid="{00000000-0005-0000-0000-0000FA020000}"/>
    <cellStyle name="40% - Cor4 32 4 2" xfId="29399" xr:uid="{51EF766A-315E-41B7-8D6F-D07C65638985}"/>
    <cellStyle name="40% - Cor4 32 5" xfId="32001" xr:uid="{F800D28C-02BB-4469-B2C8-3347B6497D1B}"/>
    <cellStyle name="40% - Cor4 32 6" xfId="21349" xr:uid="{E248CC6F-22DF-4DA7-8C37-145BDB092DB8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3" xfId="13775" xr:uid="{00000000-0005-0000-0000-0000FB020000}"/>
    <cellStyle name="40% - Cor4 33 2 3 2" xfId="30588" xr:uid="{4C6152BA-92CA-46ED-ADF0-6331BA48B5D0}"/>
    <cellStyle name="40% - Cor4 33 2 4" xfId="33180" xr:uid="{57491E1F-78B4-4DF2-883C-342DE6994750}"/>
    <cellStyle name="40% - Cor4 33 2 5" xfId="23248" xr:uid="{F68DEA4D-6891-40FB-9E3C-0F775ECF536E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4" xfId="11884" xr:uid="{00000000-0005-0000-0000-0000FB020000}"/>
    <cellStyle name="40% - Cor4 33 4 2" xfId="29400" xr:uid="{0AA84B7A-48BA-4EC3-93D9-DA68334068BD}"/>
    <cellStyle name="40% - Cor4 33 5" xfId="32002" xr:uid="{EF6E4E3D-C315-4814-B610-02C09F10E42D}"/>
    <cellStyle name="40% - Cor4 33 6" xfId="21350" xr:uid="{7CC01464-8F33-4975-A69C-CBC23FB9BDA3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3" xfId="13776" xr:uid="{00000000-0005-0000-0000-0000FC020000}"/>
    <cellStyle name="40% - Cor4 34 2 3 2" xfId="30589" xr:uid="{AAEE9C2F-2ED0-4404-9AA0-C9A5C78DB123}"/>
    <cellStyle name="40% - Cor4 34 2 4" xfId="33181" xr:uid="{9C0B55D3-D575-413B-8639-6B0073266F95}"/>
    <cellStyle name="40% - Cor4 34 2 5" xfId="23249" xr:uid="{93446960-6B1B-4B42-9D0C-D9E9DB312348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4" xfId="11885" xr:uid="{00000000-0005-0000-0000-0000FC020000}"/>
    <cellStyle name="40% - Cor4 34 4 2" xfId="29401" xr:uid="{4A2FDFCF-CDF7-472F-8192-7DBC447AC50F}"/>
    <cellStyle name="40% - Cor4 34 5" xfId="32003" xr:uid="{C0062A71-1487-4A91-8A9A-A3394C9100A6}"/>
    <cellStyle name="40% - Cor4 34 6" xfId="21351" xr:uid="{9098CF76-2452-4B36-BF66-8EC900891C31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3" xfId="13777" xr:uid="{00000000-0005-0000-0000-0000FD020000}"/>
    <cellStyle name="40% - Cor4 35 2 3 2" xfId="30590" xr:uid="{90D43CF9-A489-4764-AAAE-97B84A511AF2}"/>
    <cellStyle name="40% - Cor4 35 2 4" xfId="33182" xr:uid="{BCD0E784-93C8-4CA4-BDD9-8215075A7D60}"/>
    <cellStyle name="40% - Cor4 35 2 5" xfId="23250" xr:uid="{9F51B8BF-C7B2-4FF9-89F2-37357BC1FD6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4" xfId="11886" xr:uid="{00000000-0005-0000-0000-0000FD020000}"/>
    <cellStyle name="40% - Cor4 35 4 2" xfId="29402" xr:uid="{4F08483F-1160-4047-820C-2B0FDE8CFD56}"/>
    <cellStyle name="40% - Cor4 35 5" xfId="32004" xr:uid="{8D21A45B-CC4D-4659-8739-2BBF82147C6D}"/>
    <cellStyle name="40% - Cor4 35 6" xfId="21352" xr:uid="{EF06E116-E0DF-4B3C-80FE-1C6A5ACB373E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3" xfId="13778" xr:uid="{00000000-0005-0000-0000-0000FE020000}"/>
    <cellStyle name="40% - Cor4 36 2 3 2" xfId="30591" xr:uid="{EA17B4EB-9CAF-46A1-B37E-28ED22481D37}"/>
    <cellStyle name="40% - Cor4 36 2 4" xfId="33183" xr:uid="{83946245-06CB-4241-A568-D9912FDC1B02}"/>
    <cellStyle name="40% - Cor4 36 2 5" xfId="23251" xr:uid="{051DA3BC-EED6-47E6-8700-F658E64D2EC0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4" xfId="11887" xr:uid="{00000000-0005-0000-0000-0000FE020000}"/>
    <cellStyle name="40% - Cor4 36 4 2" xfId="29403" xr:uid="{F7D25675-E6B8-4CF0-9C70-AB74F4DA6180}"/>
    <cellStyle name="40% - Cor4 36 5" xfId="32005" xr:uid="{41699451-2941-4559-909E-150A9DC4FA5F}"/>
    <cellStyle name="40% - Cor4 36 6" xfId="21353" xr:uid="{B91A0FCA-7D1C-43EB-AB3C-DA5D05C5257E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3" xfId="13779" xr:uid="{00000000-0005-0000-0000-0000FF020000}"/>
    <cellStyle name="40% - Cor4 37 2 3 2" xfId="30592" xr:uid="{C292DEDC-7567-469B-BB7A-200A228D8366}"/>
    <cellStyle name="40% - Cor4 37 2 4" xfId="33184" xr:uid="{32A75E34-70DF-4143-9396-5E628D91E9D2}"/>
    <cellStyle name="40% - Cor4 37 2 5" xfId="23252" xr:uid="{3E1B3CE3-E016-40BB-AB04-F7847589251B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4" xfId="11888" xr:uid="{00000000-0005-0000-0000-0000FF020000}"/>
    <cellStyle name="40% - Cor4 37 4 2" xfId="29404" xr:uid="{3210635B-E075-434B-A5B7-AF0A0CD60EFD}"/>
    <cellStyle name="40% - Cor4 37 5" xfId="32006" xr:uid="{C2E6DAFB-FE64-456C-BAEB-7C665D4193F5}"/>
    <cellStyle name="40% - Cor4 37 6" xfId="21354" xr:uid="{33C2367C-9B3B-46BD-AC30-57DF9D445DD2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3" xfId="13780" xr:uid="{00000000-0005-0000-0000-000000030000}"/>
    <cellStyle name="40% - Cor4 38 2 3 2" xfId="30593" xr:uid="{5D620A18-DCAE-4817-A151-546A610D649C}"/>
    <cellStyle name="40% - Cor4 38 2 4" xfId="33185" xr:uid="{D91B61F1-DBC0-4DBA-B50F-082B288B61F0}"/>
    <cellStyle name="40% - Cor4 38 2 5" xfId="23253" xr:uid="{B9C63632-63CB-4D07-AF51-EDBEDDD89523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4" xfId="11889" xr:uid="{00000000-0005-0000-0000-000000030000}"/>
    <cellStyle name="40% - Cor4 38 4 2" xfId="29405" xr:uid="{ABFC052B-FFE6-4424-A71B-0D68DB1AA331}"/>
    <cellStyle name="40% - Cor4 38 5" xfId="32007" xr:uid="{612C60E7-7B9C-493B-B502-3645BF057E97}"/>
    <cellStyle name="40% - Cor4 38 6" xfId="21355" xr:uid="{DE34195C-62CC-4B41-A27C-8C01E21C9C84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3" xfId="13781" xr:uid="{00000000-0005-0000-0000-000001030000}"/>
    <cellStyle name="40% - Cor4 39 2 3 2" xfId="30594" xr:uid="{8C391EAF-9727-41DB-9949-A4817E50569B}"/>
    <cellStyle name="40% - Cor4 39 2 4" xfId="33186" xr:uid="{8E0CE7E0-3729-4B5C-BC40-F33A5EDA6D62}"/>
    <cellStyle name="40% - Cor4 39 2 5" xfId="23254" xr:uid="{98E68D2A-5396-4D89-97C5-4AC47FF4F17E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4" xfId="11890" xr:uid="{00000000-0005-0000-0000-000001030000}"/>
    <cellStyle name="40% - Cor4 39 4 2" xfId="29406" xr:uid="{8FA94E8C-734F-4114-91C1-0C9F0840A9A0}"/>
    <cellStyle name="40% - Cor4 39 5" xfId="32008" xr:uid="{E2AFAA94-CAB4-4F31-8471-DD056AD9CBEA}"/>
    <cellStyle name="40% - Cor4 39 6" xfId="21356" xr:uid="{C482A6A9-E6F0-41E9-80F9-90804B5D71FD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3" xfId="13783" xr:uid="{00000000-0005-0000-0000-000003030000}"/>
    <cellStyle name="40% - Cor4 4 2 2 3 2" xfId="30596" xr:uid="{C2F984EC-77AA-45B7-8B97-FC11FB98E73A}"/>
    <cellStyle name="40% - Cor4 4 2 2 4" xfId="33188" xr:uid="{EC448DDE-0C38-49E5-9C0C-417BA29B3DE0}"/>
    <cellStyle name="40% - Cor4 4 2 2 5" xfId="23256" xr:uid="{BD575AAA-3177-4B9B-ACCC-90A8B3D9F5AD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4" xfId="11892" xr:uid="{00000000-0005-0000-0000-000003030000}"/>
    <cellStyle name="40% - Cor4 4 2 4 2" xfId="29408" xr:uid="{0D715FC7-3FA7-48D1-8D53-9D45EAB77E52}"/>
    <cellStyle name="40% - Cor4 4 2 5" xfId="32010" xr:uid="{5B56E47E-948A-4E10-B6BE-2FB96901F9EC}"/>
    <cellStyle name="40% - Cor4 4 2 6" xfId="21358" xr:uid="{653B4E12-FC2B-4F3F-95CC-68628B16D2DB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3" xfId="13782" xr:uid="{00000000-0005-0000-0000-000002030000}"/>
    <cellStyle name="40% - Cor4 4 3 2 4" xfId="23255" xr:uid="{D0D0F3A6-58D6-4998-BCAD-02CAD46DF0C2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4" xfId="11891" xr:uid="{00000000-0005-0000-0000-000002030000}"/>
    <cellStyle name="40% - Cor4 4 3 4 2" xfId="29407" xr:uid="{CE96CA8E-7AB3-495C-A89A-031CE3024DD1}"/>
    <cellStyle name="40% - Cor4 4 3 5" xfId="32009" xr:uid="{D228B873-2D75-4F09-B91F-0BCD644C025D}"/>
    <cellStyle name="40% - Cor4 4 3 6" xfId="21357" xr:uid="{E12AFACE-7413-4569-BD5B-F0BD4667C056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3" xfId="11088" xr:uid="{00000000-0005-0000-0000-00002E020000}"/>
    <cellStyle name="40% - Cor4 4 4 3 2" xfId="30595" xr:uid="{EEE44EEC-9FD3-4986-9FA1-0D9C8E7719A6}"/>
    <cellStyle name="40% - Cor4 4 4 4" xfId="33187" xr:uid="{DB733107-6CD1-4CDB-9062-624BC1E99A2B}"/>
    <cellStyle name="40% - Cor4 4 4 5" xfId="20534" xr:uid="{71321A08-0319-41AF-A7AC-64F27BA5A76F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3" xfId="12981" xr:uid="{00000000-0005-0000-0000-00002E020000}"/>
    <cellStyle name="40% - Cor4 4 5 4" xfId="22455" xr:uid="{6B757A83-42B7-4D8A-9E91-9D13DBBC7A46}"/>
    <cellStyle name="40% - Cor4 4 6" xfId="28588" xr:uid="{4786DA95-0FC6-4E5F-A82D-EE46FC627346}"/>
    <cellStyle name="40% - Cor4 4 7" xfId="31217" xr:uid="{2C06E2F5-FD53-4A50-86A7-C19287DBBB9F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3" xfId="13784" xr:uid="{00000000-0005-0000-0000-000004030000}"/>
    <cellStyle name="40% - Cor4 40 2 3 2" xfId="30597" xr:uid="{22710DF2-AF59-4F7E-A91E-A51B603532B8}"/>
    <cellStyle name="40% - Cor4 40 2 4" xfId="33189" xr:uid="{12E7111B-A8F2-4F3C-92FA-22EA6152D5E1}"/>
    <cellStyle name="40% - Cor4 40 2 5" xfId="23257" xr:uid="{2FE30B74-1526-4ECE-898B-46EC2892F811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4" xfId="11893" xr:uid="{00000000-0005-0000-0000-000004030000}"/>
    <cellStyle name="40% - Cor4 40 4 2" xfId="29409" xr:uid="{C6B9B651-5192-40AB-99C1-439735101CFB}"/>
    <cellStyle name="40% - Cor4 40 5" xfId="32011" xr:uid="{1D02D187-664A-4D98-8094-D3B3FCC662CB}"/>
    <cellStyle name="40% - Cor4 40 6" xfId="21359" xr:uid="{7BBDD657-CEA9-46DF-9291-F9618A9CC598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3" xfId="13785" xr:uid="{00000000-0005-0000-0000-000005030000}"/>
    <cellStyle name="40% - Cor4 41 2 3 2" xfId="30598" xr:uid="{9EABC87D-9E76-4644-97B2-D69FF4262A72}"/>
    <cellStyle name="40% - Cor4 41 2 4" xfId="33190" xr:uid="{234214F6-3C1B-4AD5-A0EC-45FF26885576}"/>
    <cellStyle name="40% - Cor4 41 2 5" xfId="23258" xr:uid="{919FF181-F3C5-466E-91D0-D7E96ECF5212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4" xfId="11894" xr:uid="{00000000-0005-0000-0000-000005030000}"/>
    <cellStyle name="40% - Cor4 41 4 2" xfId="29410" xr:uid="{DA0A5775-6D55-4317-9689-BEA79342463C}"/>
    <cellStyle name="40% - Cor4 41 5" xfId="32012" xr:uid="{5CC9426D-8216-48A6-93FE-A5F6F15F8EF4}"/>
    <cellStyle name="40% - Cor4 41 6" xfId="21360" xr:uid="{16B8324E-BD6E-46CA-913E-FDA0EB1B07F2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3" xfId="13786" xr:uid="{00000000-0005-0000-0000-000006030000}"/>
    <cellStyle name="40% - Cor4 42 2 3 2" xfId="30599" xr:uid="{2E5D553E-EDB9-411F-9423-2E8B8A5DAFC3}"/>
    <cellStyle name="40% - Cor4 42 2 4" xfId="33191" xr:uid="{6D78D8B1-B339-4AF4-9790-679DB3F6FE7B}"/>
    <cellStyle name="40% - Cor4 42 2 5" xfId="23259" xr:uid="{7F36699E-76F6-4D98-B787-2FC8961D0B74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4" xfId="11895" xr:uid="{00000000-0005-0000-0000-000006030000}"/>
    <cellStyle name="40% - Cor4 42 4 2" xfId="29411" xr:uid="{C268D8E9-11C9-4528-BEFC-D8CDE4BB76BF}"/>
    <cellStyle name="40% - Cor4 42 5" xfId="32013" xr:uid="{F3C8FF94-AD70-4C37-AC4A-61A3623A3F56}"/>
    <cellStyle name="40% - Cor4 42 6" xfId="21361" xr:uid="{1C01DEF2-C3D6-48FB-BA98-ABE057F6158C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3" xfId="13787" xr:uid="{00000000-0005-0000-0000-000007030000}"/>
    <cellStyle name="40% - Cor4 43 2 3 2" xfId="30600" xr:uid="{1883DA6D-05BC-44A5-B1DB-1D64C6B6F0EC}"/>
    <cellStyle name="40% - Cor4 43 2 4" xfId="33192" xr:uid="{B3CD5318-1A6A-4B74-AC3E-9D4CBC1627DC}"/>
    <cellStyle name="40% - Cor4 43 2 5" xfId="23260" xr:uid="{B2CF7CF4-C3DD-4B1E-960D-55561C6E5F23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4" xfId="11896" xr:uid="{00000000-0005-0000-0000-000007030000}"/>
    <cellStyle name="40% - Cor4 43 4 2" xfId="29412" xr:uid="{E83ED4DA-2176-4B1F-85F3-69CE93EBA047}"/>
    <cellStyle name="40% - Cor4 43 5" xfId="32014" xr:uid="{BD831D85-36A2-4DAA-B8C2-45A1727B8A52}"/>
    <cellStyle name="40% - Cor4 43 6" xfId="21362" xr:uid="{1132B6BD-19FD-4431-9295-3A0FE3B6AC2F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3" xfId="13788" xr:uid="{00000000-0005-0000-0000-000008030000}"/>
    <cellStyle name="40% - Cor4 44 2 3 2" xfId="30601" xr:uid="{6F03791C-A829-4EB2-BC50-F95B1FC6DF6D}"/>
    <cellStyle name="40% - Cor4 44 2 4" xfId="33193" xr:uid="{E3BEF2BF-282F-4F50-BBA9-1944E418399A}"/>
    <cellStyle name="40% - Cor4 44 2 5" xfId="23261" xr:uid="{DC760EE2-1E72-4F5F-8DC4-56E258C533BF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4" xfId="11897" xr:uid="{00000000-0005-0000-0000-000008030000}"/>
    <cellStyle name="40% - Cor4 44 4 2" xfId="29413" xr:uid="{1F795C90-B847-45F8-AA1B-74310E108FB8}"/>
    <cellStyle name="40% - Cor4 44 5" xfId="32015" xr:uid="{0F87697C-A050-461E-94CD-F2917143421B}"/>
    <cellStyle name="40% - Cor4 44 6" xfId="21363" xr:uid="{63225F69-65B5-4114-BCA0-76B81AD3CD7B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3" xfId="13789" xr:uid="{00000000-0005-0000-0000-000009030000}"/>
    <cellStyle name="40% - Cor4 45 2 3 2" xfId="30602" xr:uid="{5ECA17C0-956F-4F75-B234-2C96D802B89F}"/>
    <cellStyle name="40% - Cor4 45 2 4" xfId="33194" xr:uid="{78F2F902-87A5-42DE-B86C-22B327448E2B}"/>
    <cellStyle name="40% - Cor4 45 2 5" xfId="23262" xr:uid="{ABE8DA50-EA17-4ABC-9491-C57F26B552B2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4" xfId="11898" xr:uid="{00000000-0005-0000-0000-000009030000}"/>
    <cellStyle name="40% - Cor4 45 4 2" xfId="29414" xr:uid="{39E89BEE-48D8-47BF-AC82-8A18EEFDD9A3}"/>
    <cellStyle name="40% - Cor4 45 5" xfId="32016" xr:uid="{31E9FFAD-0737-4360-B1D1-50415A310861}"/>
    <cellStyle name="40% - Cor4 45 6" xfId="21364" xr:uid="{1AACEE9D-DA0D-4B58-B1CA-E0A35B7EFAEE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3" xfId="13790" xr:uid="{00000000-0005-0000-0000-00000A030000}"/>
    <cellStyle name="40% - Cor4 46 2 3 2" xfId="30603" xr:uid="{2F178D2A-FD24-4877-8AD2-1BC846374355}"/>
    <cellStyle name="40% - Cor4 46 2 4" xfId="33195" xr:uid="{F3748A93-16E7-4FFD-94A2-9D6039793D21}"/>
    <cellStyle name="40% - Cor4 46 2 5" xfId="23263" xr:uid="{995E8813-E7C8-46C7-814F-F462F9D0FE88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4" xfId="11899" xr:uid="{00000000-0005-0000-0000-00000A030000}"/>
    <cellStyle name="40% - Cor4 46 4 2" xfId="29415" xr:uid="{C1D6A4A2-C5FD-420C-B9E1-BFB577080CEC}"/>
    <cellStyle name="40% - Cor4 46 5" xfId="32017" xr:uid="{54330257-CAE2-44CD-9A70-6F2C11C5E3BA}"/>
    <cellStyle name="40% - Cor4 46 6" xfId="21365" xr:uid="{6148FBBD-80B4-4922-B465-ED570C504610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3" xfId="13791" xr:uid="{00000000-0005-0000-0000-00000B030000}"/>
    <cellStyle name="40% - Cor4 47 2 3 2" xfId="30604" xr:uid="{9C22D15A-10CB-4473-99CE-0F762E188F1D}"/>
    <cellStyle name="40% - Cor4 47 2 4" xfId="33196" xr:uid="{685F4DB2-B8E9-4032-9520-E9A0E80ADE89}"/>
    <cellStyle name="40% - Cor4 47 2 5" xfId="23264" xr:uid="{1D2B409E-910F-4223-A628-8C1542CA2C85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4" xfId="11900" xr:uid="{00000000-0005-0000-0000-00000B030000}"/>
    <cellStyle name="40% - Cor4 47 4 2" xfId="29416" xr:uid="{CABF698D-7450-4D01-A407-E94B26A15E59}"/>
    <cellStyle name="40% - Cor4 47 5" xfId="32018" xr:uid="{817FBA7C-804C-496E-A5C3-9EF642DB7C91}"/>
    <cellStyle name="40% - Cor4 47 6" xfId="21366" xr:uid="{6A66334D-01D4-4403-AAE8-E65D7DE8B304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3" xfId="13792" xr:uid="{00000000-0005-0000-0000-00000C030000}"/>
    <cellStyle name="40% - Cor4 48 2 3 2" xfId="30605" xr:uid="{771E1718-CBF8-4923-855B-7889671A7640}"/>
    <cellStyle name="40% - Cor4 48 2 4" xfId="33197" xr:uid="{0DBFECDA-D0EB-4CC4-BD14-6C9DE0466F31}"/>
    <cellStyle name="40% - Cor4 48 2 5" xfId="23265" xr:uid="{5F8D32E0-BBCE-4376-BD86-4C78B5FA119B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4" xfId="11901" xr:uid="{00000000-0005-0000-0000-00000C030000}"/>
    <cellStyle name="40% - Cor4 48 4 2" xfId="29417" xr:uid="{0CF406D0-6D07-4B4C-960C-58709A20ABD8}"/>
    <cellStyle name="40% - Cor4 48 5" xfId="32019" xr:uid="{9C7F4F7E-61D3-4DD5-903B-8E0EDD035E15}"/>
    <cellStyle name="40% - Cor4 48 6" xfId="21367" xr:uid="{8CD9A207-3838-49E4-AEB9-CFF06CF644D9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3" xfId="13793" xr:uid="{00000000-0005-0000-0000-00000D030000}"/>
    <cellStyle name="40% - Cor4 49 2 3 2" xfId="30606" xr:uid="{35B2E1F8-5A1B-47D4-AC0E-03BED78AFB83}"/>
    <cellStyle name="40% - Cor4 49 2 4" xfId="33198" xr:uid="{7ED25C76-D8AC-42FD-8E09-1984A8A3A3B9}"/>
    <cellStyle name="40% - Cor4 49 2 5" xfId="23266" xr:uid="{6605B83D-06BE-4665-B2BC-7F19B8CBEFF8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4" xfId="11902" xr:uid="{00000000-0005-0000-0000-00000D030000}"/>
    <cellStyle name="40% - Cor4 49 4 2" xfId="29418" xr:uid="{C1972A4F-76A9-4CD5-A56E-0832E9F660A2}"/>
    <cellStyle name="40% - Cor4 49 5" xfId="32020" xr:uid="{0714667F-9FB1-45C6-B07E-A259832BE6C3}"/>
    <cellStyle name="40% - Cor4 49 6" xfId="21368" xr:uid="{11767327-7F6B-4E72-A12A-93C932E17391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3" xfId="13795" xr:uid="{00000000-0005-0000-0000-00000F030000}"/>
    <cellStyle name="40% - Cor4 5 2 2 3 2" xfId="30608" xr:uid="{0C68E7EA-A4FD-47EB-A995-CD84C94362B0}"/>
    <cellStyle name="40% - Cor4 5 2 2 4" xfId="33200" xr:uid="{0559CE3F-4115-44A9-A43D-C350AEDA7089}"/>
    <cellStyle name="40% - Cor4 5 2 2 5" xfId="23268" xr:uid="{95F9A59C-A69C-4C98-888C-E40206D3ECCB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4" xfId="11904" xr:uid="{00000000-0005-0000-0000-00000F030000}"/>
    <cellStyle name="40% - Cor4 5 2 4 2" xfId="29420" xr:uid="{0487B41A-F838-41F5-B2EE-1490FAA2E71E}"/>
    <cellStyle name="40% - Cor4 5 2 5" xfId="32022" xr:uid="{21DD26E2-E0E5-41B8-9028-13CDE1D16258}"/>
    <cellStyle name="40% - Cor4 5 2 6" xfId="21370" xr:uid="{27405C38-8D9A-4E62-AA1F-9EC3AF3ABF51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3" xfId="13794" xr:uid="{00000000-0005-0000-0000-00000E030000}"/>
    <cellStyle name="40% - Cor4 5 3 2 4" xfId="23267" xr:uid="{2AE3DEF8-B3F2-4103-85D4-CAF998C2786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4" xfId="11903" xr:uid="{00000000-0005-0000-0000-00000E030000}"/>
    <cellStyle name="40% - Cor4 5 3 4 2" xfId="29419" xr:uid="{6030BEA8-8062-4442-AFF7-136F77EAF5CE}"/>
    <cellStyle name="40% - Cor4 5 3 5" xfId="32021" xr:uid="{8C96087B-7F0D-48CC-B29F-A04CB2557438}"/>
    <cellStyle name="40% - Cor4 5 3 6" xfId="21369" xr:uid="{468017B7-0F18-4112-9765-3B7E622ABB36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3" xfId="13003" xr:uid="{00000000-0005-0000-0000-000058020000}"/>
    <cellStyle name="40% - Cor4 5 4 3 2" xfId="30607" xr:uid="{F10AEBB0-FB62-4869-9BBF-D15F29E31125}"/>
    <cellStyle name="40% - Cor4 5 4 4" xfId="33199" xr:uid="{9CA69B91-6E37-48D2-B995-19DD9C740108}"/>
    <cellStyle name="40% - Cor4 5 4 5" xfId="22476" xr:uid="{4BB6AE96-0D9F-4E2D-85CD-F244C436021F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6" xfId="11110" xr:uid="{00000000-0005-0000-0000-000058020000}"/>
    <cellStyle name="40% - Cor4 5 6 2" xfId="28610" xr:uid="{247FD30E-EF8A-49C5-A9F4-F1725ED2CF7D}"/>
    <cellStyle name="40% - Cor4 5 7" xfId="31238" xr:uid="{C3AF27BA-5211-43CD-ADF9-1A9262FFA2D3}"/>
    <cellStyle name="40% - Cor4 5 8" xfId="20557" xr:uid="{007202B3-1200-4B88-9B9D-5BB2F6D2F1DC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3" xfId="13796" xr:uid="{00000000-0005-0000-0000-000010030000}"/>
    <cellStyle name="40% - Cor4 50 2 3 2" xfId="30609" xr:uid="{8793CA3A-BC95-46EF-9D0D-149D5671201D}"/>
    <cellStyle name="40% - Cor4 50 2 4" xfId="33201" xr:uid="{51D95E6B-CD8D-4AEB-BFCC-D13B570CC40C}"/>
    <cellStyle name="40% - Cor4 50 2 5" xfId="23269" xr:uid="{246EBEA8-2C92-4439-AD48-576756B96D5D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4" xfId="11905" xr:uid="{00000000-0005-0000-0000-000010030000}"/>
    <cellStyle name="40% - Cor4 50 4 2" xfId="29421" xr:uid="{1911B702-DA21-4D8E-9381-714E1B6A377D}"/>
    <cellStyle name="40% - Cor4 50 5" xfId="32023" xr:uid="{54E101ED-7ED3-430D-B4C1-83593666C6DC}"/>
    <cellStyle name="40% - Cor4 50 6" xfId="21371" xr:uid="{5031D088-998D-441F-8384-98E7C9D8AF8B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3" xfId="13797" xr:uid="{00000000-0005-0000-0000-000011030000}"/>
    <cellStyle name="40% - Cor4 51 2 3 2" xfId="30610" xr:uid="{7D5615C6-DDD3-427C-9382-D0C5F399CE71}"/>
    <cellStyle name="40% - Cor4 51 2 4" xfId="33202" xr:uid="{30F6AEC6-895F-4909-9AD1-7DC502A9C799}"/>
    <cellStyle name="40% - Cor4 51 2 5" xfId="23270" xr:uid="{5E1B894D-15ED-4E2D-B1F6-E6FB7A58070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4" xfId="11906" xr:uid="{00000000-0005-0000-0000-000011030000}"/>
    <cellStyle name="40% - Cor4 51 4 2" xfId="29422" xr:uid="{DF22F0DA-A0A6-4EF8-8EE0-EF8AFBDA25F2}"/>
    <cellStyle name="40% - Cor4 51 5" xfId="32024" xr:uid="{DF5833D3-CBCC-4D31-B950-9AEE0F20B4FD}"/>
    <cellStyle name="40% - Cor4 51 6" xfId="21372" xr:uid="{3110FBB4-4547-4CD4-ACDB-4D516F27EDD6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3" xfId="13798" xr:uid="{00000000-0005-0000-0000-000012030000}"/>
    <cellStyle name="40% - Cor4 52 2 3 2" xfId="30611" xr:uid="{E6E88E34-4F6C-4D60-AE82-4B1070FD3D33}"/>
    <cellStyle name="40% - Cor4 52 2 4" xfId="33203" xr:uid="{C876CE65-ABBE-4E61-851B-EBFDD35C6B86}"/>
    <cellStyle name="40% - Cor4 52 2 5" xfId="23271" xr:uid="{D2A1677D-1057-4CEC-89EB-D1583DDAB3EF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4" xfId="11907" xr:uid="{00000000-0005-0000-0000-000012030000}"/>
    <cellStyle name="40% - Cor4 52 4 2" xfId="29423" xr:uid="{24D2D634-6E65-4DC0-92E4-E623675C26DB}"/>
    <cellStyle name="40% - Cor4 52 5" xfId="32025" xr:uid="{CE423673-4508-4054-AA27-7C572177F7B5}"/>
    <cellStyle name="40% - Cor4 52 6" xfId="21373" xr:uid="{65FEF245-3200-47A8-AEDA-E478E225508D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3" xfId="13799" xr:uid="{00000000-0005-0000-0000-000013030000}"/>
    <cellStyle name="40% - Cor4 53 2 3 2" xfId="30612" xr:uid="{9CA06153-5D5D-49CE-928F-911351A51429}"/>
    <cellStyle name="40% - Cor4 53 2 4" xfId="33204" xr:uid="{CC1B8824-6630-405A-82DA-6A0405CB7EB1}"/>
    <cellStyle name="40% - Cor4 53 2 5" xfId="23272" xr:uid="{67519CBB-7069-417E-90A0-60043D4447A9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4" xfId="11908" xr:uid="{00000000-0005-0000-0000-000013030000}"/>
    <cellStyle name="40% - Cor4 53 4 2" xfId="29424" xr:uid="{A494A29B-A722-456B-B978-68F3B25DD574}"/>
    <cellStyle name="40% - Cor4 53 5" xfId="32026" xr:uid="{5DA8236F-8DF1-456E-8D86-045E41F1EF53}"/>
    <cellStyle name="40% - Cor4 53 6" xfId="21374" xr:uid="{26CB6D63-065C-4DCA-B6A3-C4B07F7367FA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3" xfId="13800" xr:uid="{00000000-0005-0000-0000-000014030000}"/>
    <cellStyle name="40% - Cor4 54 2 3 2" xfId="30613" xr:uid="{DD678814-3A7C-4521-BEB8-BFAD38058577}"/>
    <cellStyle name="40% - Cor4 54 2 4" xfId="33205" xr:uid="{47F43185-4572-4E80-BE72-757AC0B5E6F5}"/>
    <cellStyle name="40% - Cor4 54 2 5" xfId="23273" xr:uid="{007E2E0F-68CA-4918-AD54-55101B350CFC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4" xfId="11909" xr:uid="{00000000-0005-0000-0000-000014030000}"/>
    <cellStyle name="40% - Cor4 54 4 2" xfId="29425" xr:uid="{0778394C-FE53-4030-A10F-1B2F99590F3B}"/>
    <cellStyle name="40% - Cor4 54 5" xfId="32027" xr:uid="{6FF927BF-6003-4BE0-9212-F36CE71D5416}"/>
    <cellStyle name="40% - Cor4 54 6" xfId="21375" xr:uid="{54CDF3AE-1B7B-4CB2-926B-00420B9CB075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3" xfId="13801" xr:uid="{00000000-0005-0000-0000-000015030000}"/>
    <cellStyle name="40% - Cor4 55 2 3 2" xfId="30614" xr:uid="{6076972D-6067-4725-85BF-06BCA8CE9540}"/>
    <cellStyle name="40% - Cor4 55 2 4" xfId="33206" xr:uid="{A7F4D726-433B-4AC5-B03D-58444A862534}"/>
    <cellStyle name="40% - Cor4 55 2 5" xfId="23274" xr:uid="{67F50453-45C3-42AE-B695-FDB96E5EE483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4" xfId="11910" xr:uid="{00000000-0005-0000-0000-000015030000}"/>
    <cellStyle name="40% - Cor4 55 4 2" xfId="29426" xr:uid="{B42605F1-E426-4B95-962D-980C9A9D6219}"/>
    <cellStyle name="40% - Cor4 55 5" xfId="32028" xr:uid="{CA6932B5-0A49-40EC-8FEA-390202A4F63F}"/>
    <cellStyle name="40% - Cor4 55 6" xfId="21376" xr:uid="{B945703A-B27F-412D-832B-446F1A7F5C7D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3" xfId="13802" xr:uid="{00000000-0005-0000-0000-000016030000}"/>
    <cellStyle name="40% - Cor4 56 2 3 2" xfId="30615" xr:uid="{2E851411-245A-4BEB-ADF3-C31C7E84513E}"/>
    <cellStyle name="40% - Cor4 56 2 4" xfId="33207" xr:uid="{EE19FF8C-0F88-4FEE-9201-BC58E61B6568}"/>
    <cellStyle name="40% - Cor4 56 2 5" xfId="23275" xr:uid="{D622F0C9-A0F5-435F-AB21-88F868EBBD34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4" xfId="11911" xr:uid="{00000000-0005-0000-0000-000016030000}"/>
    <cellStyle name="40% - Cor4 56 4 2" xfId="29427" xr:uid="{5CBCB0AB-DF28-44D4-9642-3B08188C8941}"/>
    <cellStyle name="40% - Cor4 56 5" xfId="32029" xr:uid="{CFF37E95-A21C-4782-97ED-D9425A397FD2}"/>
    <cellStyle name="40% - Cor4 56 6" xfId="21377" xr:uid="{DB2623B1-40C6-42FB-92C2-93B04A3FB51B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3" xfId="13803" xr:uid="{00000000-0005-0000-0000-000017030000}"/>
    <cellStyle name="40% - Cor4 57 2 3 2" xfId="30616" xr:uid="{9306A863-44FE-4F4E-8C3D-C980703237F2}"/>
    <cellStyle name="40% - Cor4 57 2 4" xfId="33208" xr:uid="{702015C8-3BD9-4456-B568-26C4E09265B6}"/>
    <cellStyle name="40% - Cor4 57 2 5" xfId="23276" xr:uid="{B4BD514E-B3D7-4BBF-B7BB-3AEE0690F1DF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4" xfId="11912" xr:uid="{00000000-0005-0000-0000-000017030000}"/>
    <cellStyle name="40% - Cor4 57 4 2" xfId="29428" xr:uid="{8D657200-1DC1-4730-B060-DF6DBA7C3322}"/>
    <cellStyle name="40% - Cor4 57 5" xfId="32030" xr:uid="{448EE322-A443-44A0-AE09-AD3B37F16F9F}"/>
    <cellStyle name="40% - Cor4 57 6" xfId="21378" xr:uid="{F62F2FC3-87C0-4F62-9C5C-DF7976928D89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3" xfId="13804" xr:uid="{00000000-0005-0000-0000-000018030000}"/>
    <cellStyle name="40% - Cor4 58 2 3 2" xfId="30617" xr:uid="{81960CB0-F013-492C-858D-C0586BB618C8}"/>
    <cellStyle name="40% - Cor4 58 2 4" xfId="33209" xr:uid="{2F2947E8-99A4-4056-BBD9-BFD688FFA87B}"/>
    <cellStyle name="40% - Cor4 58 2 5" xfId="23277" xr:uid="{F7BBB8E6-7597-40EF-B0FE-30FDE69604AE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4" xfId="11913" xr:uid="{00000000-0005-0000-0000-000018030000}"/>
    <cellStyle name="40% - Cor4 58 4 2" xfId="29429" xr:uid="{440B8349-6ADB-4969-BDD3-6747E40247A4}"/>
    <cellStyle name="40% - Cor4 58 5" xfId="32031" xr:uid="{678AD31F-5BB6-41FA-8BDF-06FD2582F378}"/>
    <cellStyle name="40% - Cor4 58 6" xfId="21379" xr:uid="{2F403A78-F845-41AC-8AD7-C8DC0C67C54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3" xfId="13805" xr:uid="{00000000-0005-0000-0000-000019030000}"/>
    <cellStyle name="40% - Cor4 59 2 3 2" xfId="30618" xr:uid="{DEE370DE-5C8B-40A2-B7BA-265F0EC4B8F3}"/>
    <cellStyle name="40% - Cor4 59 2 4" xfId="33210" xr:uid="{EE1F66CC-DA9F-4ACA-85D1-3AA908C84728}"/>
    <cellStyle name="40% - Cor4 59 2 5" xfId="23278" xr:uid="{973517C0-AF17-4813-B56D-A59BDEEEBE30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4" xfId="11914" xr:uid="{00000000-0005-0000-0000-000019030000}"/>
    <cellStyle name="40% - Cor4 59 4 2" xfId="29430" xr:uid="{F0A9B7DE-D52E-431C-881D-3B3860484CEA}"/>
    <cellStyle name="40% - Cor4 59 5" xfId="32032" xr:uid="{D0B601F1-92A1-4B04-85A0-770E8F56E381}"/>
    <cellStyle name="40% - Cor4 59 6" xfId="21380" xr:uid="{A51EE84F-E671-41B3-936B-29EADDE2F901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3" xfId="13807" xr:uid="{00000000-0005-0000-0000-00001B030000}"/>
    <cellStyle name="40% - Cor4 6 2 2 3 2" xfId="30620" xr:uid="{F3A4BFDB-FA29-4734-BD07-B92F75107D1A}"/>
    <cellStyle name="40% - Cor4 6 2 2 4" xfId="33212" xr:uid="{4A8AE1E2-F271-4FF3-ADC0-7B72D9455DDE}"/>
    <cellStyle name="40% - Cor4 6 2 2 5" xfId="23280" xr:uid="{713C51CD-2C2F-4D47-AC0F-671EA026DE05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4" xfId="11916" xr:uid="{00000000-0005-0000-0000-00001B030000}"/>
    <cellStyle name="40% - Cor4 6 2 4 2" xfId="29432" xr:uid="{C457DB00-9199-460B-9180-528185E49716}"/>
    <cellStyle name="40% - Cor4 6 2 5" xfId="32034" xr:uid="{525FD3DE-FF02-4AAD-8192-979813667B6B}"/>
    <cellStyle name="40% - Cor4 6 2 6" xfId="21382" xr:uid="{1527BC0B-107B-47BE-B22E-CC7133EEC9FD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3" xfId="13806" xr:uid="{00000000-0005-0000-0000-00001A030000}"/>
    <cellStyle name="40% - Cor4 6 3 3 2" xfId="30619" xr:uid="{94878221-DA49-4003-ACBB-2862D9770BB5}"/>
    <cellStyle name="40% - Cor4 6 3 4" xfId="33211" xr:uid="{FBE82106-56B2-4A3D-86B7-256ADE8C172C}"/>
    <cellStyle name="40% - Cor4 6 3 5" xfId="23279" xr:uid="{2F66EC69-BCDA-45A6-B31A-ED25CA581046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5" xfId="11915" xr:uid="{00000000-0005-0000-0000-00001A030000}"/>
    <cellStyle name="40% - Cor4 6 5 2" xfId="29431" xr:uid="{F5180A27-F9C9-46EE-9A2E-BBFE092F117F}"/>
    <cellStyle name="40% - Cor4 6 6" xfId="32033" xr:uid="{00D4DD74-D674-44F2-AC20-DBD910E890F0}"/>
    <cellStyle name="40% - Cor4 6 7" xfId="21381" xr:uid="{05E817D8-BBEB-4CBA-94A2-4D8BC146A378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3" xfId="13808" xr:uid="{00000000-0005-0000-0000-00001C030000}"/>
    <cellStyle name="40% - Cor4 60 2 3 2" xfId="30621" xr:uid="{F331C454-E168-4322-9973-C89276D672AD}"/>
    <cellStyle name="40% - Cor4 60 2 4" xfId="33213" xr:uid="{BB1BC537-604C-4DD1-B3A5-2AF3B9F97452}"/>
    <cellStyle name="40% - Cor4 60 2 5" xfId="23281" xr:uid="{56C09BD1-5C4E-4CA9-95B2-4254439EDEAE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4" xfId="11917" xr:uid="{00000000-0005-0000-0000-00001C030000}"/>
    <cellStyle name="40% - Cor4 60 4 2" xfId="29433" xr:uid="{48E9FDA2-A47E-4655-9B86-D56DE7C83C41}"/>
    <cellStyle name="40% - Cor4 60 5" xfId="32035" xr:uid="{06496247-11A7-4992-9589-D63474FFDA00}"/>
    <cellStyle name="40% - Cor4 60 6" xfId="21383" xr:uid="{A1764118-362B-4F59-B0D8-601181972EFA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3" xfId="13809" xr:uid="{00000000-0005-0000-0000-00001D030000}"/>
    <cellStyle name="40% - Cor4 61 2 3 2" xfId="30622" xr:uid="{200AB8AA-DAD3-4E91-B6C7-B719B21E8240}"/>
    <cellStyle name="40% - Cor4 61 2 4" xfId="33214" xr:uid="{EDFE6C5B-13BA-48D4-9063-FE926EAB5624}"/>
    <cellStyle name="40% - Cor4 61 2 5" xfId="23282" xr:uid="{EFBCA350-7D9A-4235-9E9C-D0D4631B9DA4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4" xfId="11918" xr:uid="{00000000-0005-0000-0000-00001D030000}"/>
    <cellStyle name="40% - Cor4 61 4 2" xfId="29434" xr:uid="{10B1E811-5652-460B-AE22-797C7F88F830}"/>
    <cellStyle name="40% - Cor4 61 5" xfId="32036" xr:uid="{4EFB87EA-1D04-4B83-B226-903E6FF69321}"/>
    <cellStyle name="40% - Cor4 61 6" xfId="21384" xr:uid="{94F15A88-F026-4BD7-9FE5-91F5250F910E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3" xfId="13810" xr:uid="{00000000-0005-0000-0000-00001E030000}"/>
    <cellStyle name="40% - Cor4 62 2 3 2" xfId="30623" xr:uid="{443264DE-5B97-4769-98F2-38DE88DDBA05}"/>
    <cellStyle name="40% - Cor4 62 2 4" xfId="33215" xr:uid="{2FE19328-7C1C-4DCB-97F0-13C446B0941E}"/>
    <cellStyle name="40% - Cor4 62 2 5" xfId="23283" xr:uid="{9340ADA3-652D-4A2F-824F-EE03772755AC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4" xfId="11919" xr:uid="{00000000-0005-0000-0000-00001E030000}"/>
    <cellStyle name="40% - Cor4 62 4 2" xfId="29435" xr:uid="{52A67A9D-C766-4F93-991D-808E3C84781C}"/>
    <cellStyle name="40% - Cor4 62 5" xfId="32037" xr:uid="{6406870E-6D7C-4BB6-B70A-B712CC5778CB}"/>
    <cellStyle name="40% - Cor4 62 6" xfId="21385" xr:uid="{6206A6CC-0B77-411F-A0F6-66EB8325DF9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3" xfId="13811" xr:uid="{00000000-0005-0000-0000-00001F030000}"/>
    <cellStyle name="40% - Cor4 63 2 3 2" xfId="30624" xr:uid="{78854176-3324-40FB-91F3-EB4D14247FCC}"/>
    <cellStyle name="40% - Cor4 63 2 4" xfId="33216" xr:uid="{3545EBE5-731B-4F6A-9AEE-218A17DB3CA4}"/>
    <cellStyle name="40% - Cor4 63 2 5" xfId="23284" xr:uid="{5DA64935-B207-42B6-86E8-50B30574D28C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4" xfId="11920" xr:uid="{00000000-0005-0000-0000-00001F030000}"/>
    <cellStyle name="40% - Cor4 63 4 2" xfId="29436" xr:uid="{2204E51A-A3D3-4333-A028-66F26D6CD3B3}"/>
    <cellStyle name="40% - Cor4 63 5" xfId="32038" xr:uid="{5602A175-246C-484A-9881-763549B0088D}"/>
    <cellStyle name="40% - Cor4 63 6" xfId="21386" xr:uid="{09AAD9FC-BF5B-49CC-9D54-578957444D59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3" xfId="13812" xr:uid="{00000000-0005-0000-0000-000020030000}"/>
    <cellStyle name="40% - Cor4 64 2 3 2" xfId="30625" xr:uid="{D5F21606-3DDE-46E4-8080-9235DCCFB68F}"/>
    <cellStyle name="40% - Cor4 64 2 4" xfId="33217" xr:uid="{55AEEDBE-777E-432A-B9FD-0A8690AE3B0F}"/>
    <cellStyle name="40% - Cor4 64 2 5" xfId="23285" xr:uid="{DC4ECB27-7A0C-487A-8247-F3E4B49449F0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4" xfId="11921" xr:uid="{00000000-0005-0000-0000-000020030000}"/>
    <cellStyle name="40% - Cor4 64 4 2" xfId="29437" xr:uid="{E407D65E-2B0A-43D7-B6BE-EDA4AE46375C}"/>
    <cellStyle name="40% - Cor4 64 5" xfId="32039" xr:uid="{F0F379F8-F7B0-43CE-9DCB-C439F444A569}"/>
    <cellStyle name="40% - Cor4 64 6" xfId="21387" xr:uid="{A5971256-64E6-4C91-BBDF-1E05BFE8C14E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3" xfId="13813" xr:uid="{00000000-0005-0000-0000-000021030000}"/>
    <cellStyle name="40% - Cor4 65 2 3 2" xfId="30626" xr:uid="{618CFB80-EFC6-47E3-A5C1-6DC0C782447F}"/>
    <cellStyle name="40% - Cor4 65 2 4" xfId="33218" xr:uid="{A88A4A05-9067-4AFB-A759-02E66C6E9D61}"/>
    <cellStyle name="40% - Cor4 65 2 5" xfId="23286" xr:uid="{DD7954BA-1972-41E6-ABBC-82C08B6462AC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4" xfId="11922" xr:uid="{00000000-0005-0000-0000-000021030000}"/>
    <cellStyle name="40% - Cor4 65 4 2" xfId="29438" xr:uid="{3AC6353E-4D48-48E3-BD2D-1ED2663C3E19}"/>
    <cellStyle name="40% - Cor4 65 5" xfId="32040" xr:uid="{51F515B8-2BA1-4DAC-8ECB-9219D02077B5}"/>
    <cellStyle name="40% - Cor4 65 6" xfId="21388" xr:uid="{E98497F7-5ADD-4627-BC5E-A50B48F662BE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3" xfId="13814" xr:uid="{00000000-0005-0000-0000-000022030000}"/>
    <cellStyle name="40% - Cor4 66 2 3 2" xfId="30627" xr:uid="{AC94282B-7695-40A3-945E-BB2A4B1B3C69}"/>
    <cellStyle name="40% - Cor4 66 2 4" xfId="33219" xr:uid="{7F12B75C-0B09-4150-AA46-B87A79494045}"/>
    <cellStyle name="40% - Cor4 66 2 5" xfId="23287" xr:uid="{69017EA6-F1B6-4685-9D73-761B7275B1A3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4" xfId="11923" xr:uid="{00000000-0005-0000-0000-000022030000}"/>
    <cellStyle name="40% - Cor4 66 4 2" xfId="29439" xr:uid="{52B579C3-A82D-4A71-97BC-705C57FE7662}"/>
    <cellStyle name="40% - Cor4 66 5" xfId="32041" xr:uid="{E3CA9636-D868-4005-823F-1860AED3254F}"/>
    <cellStyle name="40% - Cor4 66 6" xfId="21389" xr:uid="{D601BC7F-0B61-40B5-8094-E908FCD4163B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3" xfId="13815" xr:uid="{00000000-0005-0000-0000-000023030000}"/>
    <cellStyle name="40% - Cor4 67 2 3 2" xfId="30628" xr:uid="{84465056-7D5C-4B26-B2B6-20597C2B64EF}"/>
    <cellStyle name="40% - Cor4 67 2 4" xfId="33220" xr:uid="{C9E3D502-22F0-4AD3-9D90-43697A9B40D0}"/>
    <cellStyle name="40% - Cor4 67 2 5" xfId="23288" xr:uid="{CA085D99-1BC4-43A1-AD1E-841374EBEF3F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4" xfId="11924" xr:uid="{00000000-0005-0000-0000-000023030000}"/>
    <cellStyle name="40% - Cor4 67 4 2" xfId="29440" xr:uid="{95F4986F-C6CF-4C62-A604-8F61FE5E31F8}"/>
    <cellStyle name="40% - Cor4 67 5" xfId="32042" xr:uid="{761FF192-851C-44CC-B33C-3894C525FE6D}"/>
    <cellStyle name="40% - Cor4 67 6" xfId="21390" xr:uid="{CC77BFD2-7DFB-4687-80B8-353FA38D7C06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3" xfId="13816" xr:uid="{00000000-0005-0000-0000-000024030000}"/>
    <cellStyle name="40% - Cor4 68 2 3 2" xfId="30629" xr:uid="{18576FCE-EE4D-442A-945A-BA2B6A2235EE}"/>
    <cellStyle name="40% - Cor4 68 2 4" xfId="33221" xr:uid="{68931AC0-781B-409E-8E2A-356EFD275689}"/>
    <cellStyle name="40% - Cor4 68 2 5" xfId="23289" xr:uid="{184F19C9-BB46-451A-9CC2-C9A9C42FD7C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4" xfId="11925" xr:uid="{00000000-0005-0000-0000-000024030000}"/>
    <cellStyle name="40% - Cor4 68 4 2" xfId="29441" xr:uid="{8E510E4C-D31D-4C82-A0D6-B1FEF9E5898F}"/>
    <cellStyle name="40% - Cor4 68 5" xfId="32043" xr:uid="{7B4641F1-760B-4B7F-AB29-C1C55B33C2E5}"/>
    <cellStyle name="40% - Cor4 68 6" xfId="21391" xr:uid="{C6519A6D-D297-4B27-BA69-61F0BD619DA4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3" xfId="13817" xr:uid="{00000000-0005-0000-0000-000025030000}"/>
    <cellStyle name="40% - Cor4 69 2 3 2" xfId="30630" xr:uid="{671592C7-1ED9-4971-937F-96392FAECAEF}"/>
    <cellStyle name="40% - Cor4 69 2 4" xfId="33222" xr:uid="{4B11EE38-1F50-4616-BE01-AF3ED6C4FE43}"/>
    <cellStyle name="40% - Cor4 69 2 5" xfId="23290" xr:uid="{6A2A55F8-0DB5-4AD0-8D32-BB83FDC3A8A3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4" xfId="11926" xr:uid="{00000000-0005-0000-0000-000025030000}"/>
    <cellStyle name="40% - Cor4 69 4 2" xfId="29442" xr:uid="{B3CBA394-F454-4576-8CDF-7E16AC49D937}"/>
    <cellStyle name="40% - Cor4 69 5" xfId="32044" xr:uid="{63EDA7D7-8C72-4B88-B0CD-C3CCEDC5A53A}"/>
    <cellStyle name="40% - Cor4 69 6" xfId="21392" xr:uid="{642BF8F1-C88D-4AD8-950A-15137E36EF08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3" xfId="13819" xr:uid="{00000000-0005-0000-0000-000027030000}"/>
    <cellStyle name="40% - Cor4 7 2 2 3 2" xfId="30632" xr:uid="{EB7D9566-E383-4041-9A60-E2EDDB08A38C}"/>
    <cellStyle name="40% - Cor4 7 2 2 4" xfId="33224" xr:uid="{E7D7604C-54C5-4BDC-A366-660A669B1730}"/>
    <cellStyle name="40% - Cor4 7 2 2 5" xfId="23292" xr:uid="{99FB340B-4513-49CD-A134-A1AB9AE11EBC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4" xfId="11928" xr:uid="{00000000-0005-0000-0000-000027030000}"/>
    <cellStyle name="40% - Cor4 7 2 4 2" xfId="29444" xr:uid="{A39330D5-CAA0-42D4-B640-1D5DD7511649}"/>
    <cellStyle name="40% - Cor4 7 2 5" xfId="32046" xr:uid="{208F9519-D3BF-429E-B5A9-B6CC88471D20}"/>
    <cellStyle name="40% - Cor4 7 2 6" xfId="21394" xr:uid="{4EBF41BB-D878-44F0-AE2A-4E574867649C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3" xfId="13818" xr:uid="{00000000-0005-0000-0000-000026030000}"/>
    <cellStyle name="40% - Cor4 7 3 3 2" xfId="30631" xr:uid="{3740AD39-F3E0-4CD1-8372-DE5926DD1F31}"/>
    <cellStyle name="40% - Cor4 7 3 4" xfId="33223" xr:uid="{BD721043-651B-4491-A278-D8EA3146E83D}"/>
    <cellStyle name="40% - Cor4 7 3 5" xfId="23291" xr:uid="{9FEE51E2-E1C4-46E0-BB0E-0A30BA7708CE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5" xfId="11927" xr:uid="{00000000-0005-0000-0000-000026030000}"/>
    <cellStyle name="40% - Cor4 7 5 2" xfId="29443" xr:uid="{3CFADEF6-3F99-4C27-A937-B080D4F85963}"/>
    <cellStyle name="40% - Cor4 7 6" xfId="32045" xr:uid="{5764757C-EB55-4AF1-9CCE-3F3FF24F5873}"/>
    <cellStyle name="40% - Cor4 7 7" xfId="21393" xr:uid="{AA97949C-2E1B-4584-AA29-A92607BE14C3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3" xfId="13820" xr:uid="{00000000-0005-0000-0000-000028030000}"/>
    <cellStyle name="40% - Cor4 70 2 3 2" xfId="30633" xr:uid="{71CEF0F3-38A0-4104-92F2-5ABB5243B8FD}"/>
    <cellStyle name="40% - Cor4 70 2 4" xfId="33225" xr:uid="{6BB9C254-D138-4BAD-BF4E-580F27BC25C1}"/>
    <cellStyle name="40% - Cor4 70 2 5" xfId="23293" xr:uid="{BEE3F8B9-07EE-4061-A722-7E4965739FD4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4" xfId="11929" xr:uid="{00000000-0005-0000-0000-000028030000}"/>
    <cellStyle name="40% - Cor4 70 4 2" xfId="29445" xr:uid="{DEF9C0D5-186D-4FD5-91D3-3F05F2F6D1C1}"/>
    <cellStyle name="40% - Cor4 70 5" xfId="32047" xr:uid="{A2E72118-27F9-47D4-B380-399648B3AA53}"/>
    <cellStyle name="40% - Cor4 70 6" xfId="21395" xr:uid="{4481A82C-BD3C-433B-9750-23C0BD9AB268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3" xfId="13821" xr:uid="{00000000-0005-0000-0000-000029030000}"/>
    <cellStyle name="40% - Cor4 71 2 3 2" xfId="30634" xr:uid="{8FF4B175-8023-416E-BC76-808BCB8C9138}"/>
    <cellStyle name="40% - Cor4 71 2 4" xfId="33226" xr:uid="{504688DA-B887-4FE4-8280-133EDB488A26}"/>
    <cellStyle name="40% - Cor4 71 2 5" xfId="23294" xr:uid="{3F44D993-6642-4309-AA32-85605F9E3854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4" xfId="11930" xr:uid="{00000000-0005-0000-0000-000029030000}"/>
    <cellStyle name="40% - Cor4 71 4 2" xfId="29446" xr:uid="{FF285A00-2897-4F4E-BD76-36952B54C931}"/>
    <cellStyle name="40% - Cor4 71 5" xfId="32048" xr:uid="{5974F70A-DD03-4472-AAD5-1D5BDC15E0FE}"/>
    <cellStyle name="40% - Cor4 71 6" xfId="21396" xr:uid="{D49E1AFC-CB21-4A76-A80E-5EBE75C85549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3" xfId="13822" xr:uid="{00000000-0005-0000-0000-00002A030000}"/>
    <cellStyle name="40% - Cor4 72 2 3 2" xfId="30635" xr:uid="{AD026CB8-2B46-46CC-A1DF-55A80F33712B}"/>
    <cellStyle name="40% - Cor4 72 2 4" xfId="33227" xr:uid="{1F8AE01B-E573-48D7-85BD-8F294C630224}"/>
    <cellStyle name="40% - Cor4 72 2 5" xfId="23295" xr:uid="{50D9452F-D406-4AFE-BD29-5B5811BD15D9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4" xfId="11931" xr:uid="{00000000-0005-0000-0000-00002A030000}"/>
    <cellStyle name="40% - Cor4 72 4 2" xfId="29447" xr:uid="{1A25EDC4-0D41-4958-8F9D-E731C48B1710}"/>
    <cellStyle name="40% - Cor4 72 5" xfId="32049" xr:uid="{7F578A08-091C-49D6-9F72-00906D66B190}"/>
    <cellStyle name="40% - Cor4 72 6" xfId="21397" xr:uid="{DA83D495-DCD4-4074-8A0B-3C254FC488ED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3" xfId="13823" xr:uid="{00000000-0005-0000-0000-00002B030000}"/>
    <cellStyle name="40% - Cor4 73 2 3 2" xfId="30636" xr:uid="{347FD9A4-E3F1-44E3-A407-CD3597E95F1E}"/>
    <cellStyle name="40% - Cor4 73 2 4" xfId="33228" xr:uid="{26161FDE-40D4-4DC9-AA0C-49D2AFD92BF9}"/>
    <cellStyle name="40% - Cor4 73 2 5" xfId="23296" xr:uid="{EBD18B54-EFBF-4228-B863-9931D50AB77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4" xfId="11932" xr:uid="{00000000-0005-0000-0000-00002B030000}"/>
    <cellStyle name="40% - Cor4 73 4 2" xfId="29448" xr:uid="{02FF191F-B748-4999-ADCC-7C8A65E1D2BA}"/>
    <cellStyle name="40% - Cor4 73 5" xfId="32050" xr:uid="{8E5BAEFD-AECD-438D-98AC-5A14BF27889D}"/>
    <cellStyle name="40% - Cor4 73 6" xfId="21398" xr:uid="{4DDC6BA2-8799-4AEA-A841-D7CBC44621B1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3" xfId="13025" xr:uid="{00000000-0005-0000-0000-000046050000}"/>
    <cellStyle name="40% - Cor4 74 2 4" xfId="22498" xr:uid="{1B734F2F-DE8C-4CF6-BBAB-627AA905D09B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4" xfId="11131" xr:uid="{00000000-0005-0000-0000-000046050000}"/>
    <cellStyle name="40% - Cor4 74 4 2" xfId="28656" xr:uid="{DF0A44A0-DBB5-43C4-AD11-C1B1FF96CEDE}"/>
    <cellStyle name="40% - Cor4 74 5" xfId="31258" xr:uid="{1BCD2EEE-35B7-4E55-AABD-452B0532BF8B}"/>
    <cellStyle name="40% - Cor4 74 6" xfId="20603" xr:uid="{DB698BD5-5EFC-486B-B67E-6C2EE1549742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3" xfId="12959" xr:uid="{00000000-0005-0000-0000-000079120000}"/>
    <cellStyle name="40% - Cor4 75 3 2" xfId="29811" xr:uid="{A5EC367B-C156-40D1-A465-FB5FE60288F2}"/>
    <cellStyle name="40% - Cor4 75 4" xfId="32411" xr:uid="{3A0F2B25-D6F9-4669-B5D1-1C77F8D028C4}"/>
    <cellStyle name="40% - Cor4 75 5" xfId="22432" xr:uid="{61CA29DE-00AE-4164-AE0E-E9A2E3D9F150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3" xfId="32436" xr:uid="{8892615C-B8B5-4091-A186-C7199407764A}"/>
    <cellStyle name="40% - Cor4 76 4" xfId="24082" xr:uid="{E4826D4C-2AE5-48E3-855B-11D4D8BAF316}"/>
    <cellStyle name="40% - Cor4 77" xfId="10819" xr:uid="{00000000-0005-0000-0000-000075340000}"/>
    <cellStyle name="40% - Cor4 77 2" xfId="28551" xr:uid="{68A1D513-A320-49AE-8C15-4B5B99B8F31B}"/>
    <cellStyle name="40% - Cor4 78" xfId="33608" xr:uid="{25CB27F8-A998-4616-A250-998C7BE33BD0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3" xfId="13825" xr:uid="{00000000-0005-0000-0000-00002D030000}"/>
    <cellStyle name="40% - Cor4 8 2 2 3 2" xfId="30638" xr:uid="{1D234806-C0CD-43C0-9B55-7CAFEF4ED67F}"/>
    <cellStyle name="40% - Cor4 8 2 2 4" xfId="33230" xr:uid="{A150C6E1-01C8-4641-B23B-830EB53FEBA4}"/>
    <cellStyle name="40% - Cor4 8 2 2 5" xfId="23298" xr:uid="{71622C75-3BD3-4B84-89F3-385F84BD011F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4" xfId="11934" xr:uid="{00000000-0005-0000-0000-00002D030000}"/>
    <cellStyle name="40% - Cor4 8 2 4 2" xfId="29450" xr:uid="{9CB4E139-6D2F-42FF-B226-90018593A4D6}"/>
    <cellStyle name="40% - Cor4 8 2 5" xfId="32052" xr:uid="{A187DB0A-3F70-46CF-92DE-38A1E99C7A13}"/>
    <cellStyle name="40% - Cor4 8 2 6" xfId="21400" xr:uid="{386368ED-21D4-436D-B38F-35BF78CEF67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3" xfId="13824" xr:uid="{00000000-0005-0000-0000-00002C030000}"/>
    <cellStyle name="40% - Cor4 8 3 3 2" xfId="30637" xr:uid="{57327BEB-0A2C-4603-B35F-7713FE453B33}"/>
    <cellStyle name="40% - Cor4 8 3 4" xfId="33229" xr:uid="{222F153C-B552-470E-BE30-E01B07A28DC5}"/>
    <cellStyle name="40% - Cor4 8 3 5" xfId="23297" xr:uid="{E589E470-3443-43CC-AA50-072C16857D83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5" xfId="11933" xr:uid="{00000000-0005-0000-0000-00002C030000}"/>
    <cellStyle name="40% - Cor4 8 5 2" xfId="29449" xr:uid="{DA2DA965-5F96-4701-99D2-1DD9138E4C57}"/>
    <cellStyle name="40% - Cor4 8 6" xfId="32051" xr:uid="{5B9B6C5A-E27F-4A22-9D63-A68A2810C445}"/>
    <cellStyle name="40% - Cor4 8 7" xfId="21399" xr:uid="{99908A4E-7671-4DFC-B6CD-3643E7168F94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3" xfId="13827" xr:uid="{00000000-0005-0000-0000-00002F030000}"/>
    <cellStyle name="40% - Cor4 9 2 2 3 2" xfId="30640" xr:uid="{7041D0DC-B8C1-4C7C-BF1E-D3AA41471F07}"/>
    <cellStyle name="40% - Cor4 9 2 2 4" xfId="33232" xr:uid="{52EB75E7-6DB5-4B69-AD7C-9D09A1DCD765}"/>
    <cellStyle name="40% - Cor4 9 2 2 5" xfId="23300" xr:uid="{990A29BF-CB59-4BC6-AEBF-251D11275C4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4" xfId="11936" xr:uid="{00000000-0005-0000-0000-00002F030000}"/>
    <cellStyle name="40% - Cor4 9 2 4 2" xfId="29452" xr:uid="{B5B15A63-9AED-4FF3-BEDB-B33C096863AA}"/>
    <cellStyle name="40% - Cor4 9 2 5" xfId="32054" xr:uid="{6EB0CAE3-19AE-4803-93F5-E21CA0CA62CD}"/>
    <cellStyle name="40% - Cor4 9 2 6" xfId="21402" xr:uid="{FE23EE8E-B623-4981-97C5-07BEEE556370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3" xfId="13826" xr:uid="{00000000-0005-0000-0000-00002E030000}"/>
    <cellStyle name="40% - Cor4 9 3 3 2" xfId="30639" xr:uid="{B8F80AF2-CD02-4352-ACF1-70968728DF94}"/>
    <cellStyle name="40% - Cor4 9 3 4" xfId="33231" xr:uid="{7CA3A63B-572E-489B-899B-8D93EFE754B4}"/>
    <cellStyle name="40% - Cor4 9 3 5" xfId="23299" xr:uid="{AFCE8564-3D66-44C1-AA83-308A3CF6B883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5" xfId="11935" xr:uid="{00000000-0005-0000-0000-00002E030000}"/>
    <cellStyle name="40% - Cor4 9 5 2" xfId="29451" xr:uid="{6209B1CA-AE10-4263-9C88-4B4399CD4E69}"/>
    <cellStyle name="40% - Cor4 9 6" xfId="32053" xr:uid="{5BD7C0B1-B3C6-4B09-92DD-8E2F29AA1994}"/>
    <cellStyle name="40% - Cor4 9 7" xfId="21401" xr:uid="{FD2CCE79-F0F5-4D86-A971-3760122843DF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3" xfId="13828" xr:uid="{00000000-0005-0000-0000-000031030000}"/>
    <cellStyle name="40% - Cor5 10 2 3 2" xfId="30641" xr:uid="{EBBCD3CA-4F03-4412-92F5-420004550AA4}"/>
    <cellStyle name="40% - Cor5 10 2 4" xfId="33233" xr:uid="{4DC7DA10-E707-4394-AF49-7FC9324A0C66}"/>
    <cellStyle name="40% - Cor5 10 2 5" xfId="23301" xr:uid="{8DB4F470-8AB8-44CE-811F-29F8C470D058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4" xfId="11937" xr:uid="{00000000-0005-0000-0000-000031030000}"/>
    <cellStyle name="40% - Cor5 10 4 2" xfId="29453" xr:uid="{F78678B2-93D4-4CD6-8525-6CA8EF1F5235}"/>
    <cellStyle name="40% - Cor5 10 5" xfId="32055" xr:uid="{A0907F9F-7ADE-4584-9140-E6F4D5468D34}"/>
    <cellStyle name="40% - Cor5 10 6" xfId="21403" xr:uid="{97D0F857-5240-4B21-9621-A396290EBFDE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3" xfId="13829" xr:uid="{00000000-0005-0000-0000-000032030000}"/>
    <cellStyle name="40% - Cor5 11 2 3 2" xfId="30642" xr:uid="{97C5F1AE-DF84-47E1-B753-7CDBB5DD6FA3}"/>
    <cellStyle name="40% - Cor5 11 2 4" xfId="33234" xr:uid="{2A55C591-AD3B-4431-9AD1-2CC38C6FB90E}"/>
    <cellStyle name="40% - Cor5 11 2 5" xfId="23302" xr:uid="{DB325D11-7600-4A10-A97A-8EC343436851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4" xfId="11938" xr:uid="{00000000-0005-0000-0000-000032030000}"/>
    <cellStyle name="40% - Cor5 11 4 2" xfId="29454" xr:uid="{00D611AC-CC61-4F14-8B17-B52EEB9F7846}"/>
    <cellStyle name="40% - Cor5 11 5" xfId="32056" xr:uid="{09C22897-D0B4-4688-BD4F-928B3716511C}"/>
    <cellStyle name="40% - Cor5 11 6" xfId="21404" xr:uid="{EE237DDC-F10B-41CF-ABC6-6C3337D38A30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3" xfId="13830" xr:uid="{00000000-0005-0000-0000-000033030000}"/>
    <cellStyle name="40% - Cor5 12 2 3 2" xfId="30643" xr:uid="{5EA0FA64-E1A8-4AAE-93E9-F6D5379F5065}"/>
    <cellStyle name="40% - Cor5 12 2 4" xfId="33235" xr:uid="{2DF183C9-22AD-46FC-8DA7-9BE41F3387E5}"/>
    <cellStyle name="40% - Cor5 12 2 5" xfId="23303" xr:uid="{8EE1A4A9-8E1B-4E0A-9BBE-7BAD1F54CBC6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4" xfId="11939" xr:uid="{00000000-0005-0000-0000-000033030000}"/>
    <cellStyle name="40% - Cor5 12 4 2" xfId="29455" xr:uid="{6B334470-62D1-4BD8-B42A-1B501AD14ECE}"/>
    <cellStyle name="40% - Cor5 12 5" xfId="32057" xr:uid="{21E8E35C-B996-4571-A9C8-66B01D190C68}"/>
    <cellStyle name="40% - Cor5 12 6" xfId="21405" xr:uid="{A934304D-8123-4DAA-978C-B5291217C7F7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3" xfId="13831" xr:uid="{00000000-0005-0000-0000-000034030000}"/>
    <cellStyle name="40% - Cor5 13 2 3 2" xfId="30644" xr:uid="{A5BF0DC0-0B52-4FCF-B22D-FAB4D119AADB}"/>
    <cellStyle name="40% - Cor5 13 2 4" xfId="33236" xr:uid="{D3213708-A340-4F16-BF6C-E2E57A033133}"/>
    <cellStyle name="40% - Cor5 13 2 5" xfId="23304" xr:uid="{99C69980-B924-4484-9EC5-61F370AFBC5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4" xfId="11940" xr:uid="{00000000-0005-0000-0000-000034030000}"/>
    <cellStyle name="40% - Cor5 13 4 2" xfId="29456" xr:uid="{DF2D9F09-45FE-4EFD-BFED-D42EC5C15604}"/>
    <cellStyle name="40% - Cor5 13 5" xfId="32058" xr:uid="{FE8ED136-8478-4382-A1C1-769CBB8B0011}"/>
    <cellStyle name="40% - Cor5 13 6" xfId="21406" xr:uid="{F72AF4A5-984D-4781-A81A-C2BAAA67BCF4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3" xfId="13832" xr:uid="{00000000-0005-0000-0000-000035030000}"/>
    <cellStyle name="40% - Cor5 14 2 3 2" xfId="30645" xr:uid="{F19BCC35-49FD-4ACF-B14B-D093BBBF12D5}"/>
    <cellStyle name="40% - Cor5 14 2 4" xfId="33237" xr:uid="{7EED8DB9-C3D2-41A8-8187-2046DC08BD86}"/>
    <cellStyle name="40% - Cor5 14 2 5" xfId="23305" xr:uid="{9F51E481-4D19-41D1-8BFD-9A6B08E9EF17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4" xfId="11941" xr:uid="{00000000-0005-0000-0000-000035030000}"/>
    <cellStyle name="40% - Cor5 14 4 2" xfId="29457" xr:uid="{DFF35F0F-CEE6-413E-A703-E51EBCD93B20}"/>
    <cellStyle name="40% - Cor5 14 5" xfId="32059" xr:uid="{5F648CE6-BE36-45E6-ABEB-D240926A314C}"/>
    <cellStyle name="40% - Cor5 14 6" xfId="21407" xr:uid="{BA54ED41-E4A1-4F6B-8398-CF7249485D4D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3" xfId="13833" xr:uid="{00000000-0005-0000-0000-000036030000}"/>
    <cellStyle name="40% - Cor5 15 2 3 2" xfId="30646" xr:uid="{186CF62C-2D45-490A-B6C2-C9AFC5D7EDCD}"/>
    <cellStyle name="40% - Cor5 15 2 4" xfId="33238" xr:uid="{8F33B2EC-0BC7-41CF-ACE7-F62518DEE7E3}"/>
    <cellStyle name="40% - Cor5 15 2 5" xfId="23306" xr:uid="{1B2F2E0B-2A0F-40F2-8B5C-DE46CC6AA5B8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4" xfId="11942" xr:uid="{00000000-0005-0000-0000-000036030000}"/>
    <cellStyle name="40% - Cor5 15 4 2" xfId="29458" xr:uid="{5589F8FF-4179-4938-AB5D-847A79DB9EDB}"/>
    <cellStyle name="40% - Cor5 15 5" xfId="32060" xr:uid="{D56D963A-ABC9-4836-9BBF-98E7334E76F4}"/>
    <cellStyle name="40% - Cor5 15 6" xfId="21408" xr:uid="{10797A94-8316-4F30-A9BD-4F7556B7E353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3" xfId="13834" xr:uid="{00000000-0005-0000-0000-000037030000}"/>
    <cellStyle name="40% - Cor5 16 2 3 2" xfId="30647" xr:uid="{C25980B1-EADA-41CE-9DCC-BCF515C15B96}"/>
    <cellStyle name="40% - Cor5 16 2 4" xfId="33239" xr:uid="{F8B29B9B-C6AB-49A5-9678-B1AC67B31226}"/>
    <cellStyle name="40% - Cor5 16 2 5" xfId="23307" xr:uid="{97619B19-7BBC-450C-BDCE-49524593980D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4" xfId="11943" xr:uid="{00000000-0005-0000-0000-000037030000}"/>
    <cellStyle name="40% - Cor5 16 4 2" xfId="29459" xr:uid="{33AE7273-2ED9-4183-B1C4-F12778C7A68C}"/>
    <cellStyle name="40% - Cor5 16 5" xfId="32061" xr:uid="{3195516D-4D7D-4091-8C70-3D8FFC1210FB}"/>
    <cellStyle name="40% - Cor5 16 6" xfId="21409" xr:uid="{66FCA72D-0BAA-456E-B8BE-74BA55E573EB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3" xfId="13835" xr:uid="{00000000-0005-0000-0000-000038030000}"/>
    <cellStyle name="40% - Cor5 17 2 3 2" xfId="30648" xr:uid="{506813A4-B5BA-4603-9E29-FB8F2486C991}"/>
    <cellStyle name="40% - Cor5 17 2 4" xfId="33240" xr:uid="{E2AC6E0C-EFBF-4921-BA39-59981956AE6A}"/>
    <cellStyle name="40% - Cor5 17 2 5" xfId="23308" xr:uid="{45C1FB5E-7F59-4E70-97C5-6846CF370F0B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4" xfId="11944" xr:uid="{00000000-0005-0000-0000-000038030000}"/>
    <cellStyle name="40% - Cor5 17 4 2" xfId="29460" xr:uid="{A941E601-5B05-49E7-8704-4831114650BF}"/>
    <cellStyle name="40% - Cor5 17 5" xfId="32062" xr:uid="{0586CE0E-67D1-4CDA-934B-5CE3135E4F0D}"/>
    <cellStyle name="40% - Cor5 17 6" xfId="21410" xr:uid="{019C812B-6B97-46FF-940F-BBE4072A660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3" xfId="13836" xr:uid="{00000000-0005-0000-0000-000039030000}"/>
    <cellStyle name="40% - Cor5 18 2 3 2" xfId="30649" xr:uid="{3314B5B5-602F-419B-854B-8D86D6EA3B32}"/>
    <cellStyle name="40% - Cor5 18 2 4" xfId="33241" xr:uid="{8278E849-4FC6-40DF-8F1E-A4BC70F9E250}"/>
    <cellStyle name="40% - Cor5 18 2 5" xfId="23309" xr:uid="{12E34852-0563-4B97-962B-0210A85F88B0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4" xfId="11945" xr:uid="{00000000-0005-0000-0000-000039030000}"/>
    <cellStyle name="40% - Cor5 18 4 2" xfId="29461" xr:uid="{1D6E5503-3BD2-42B4-B0C3-2AB4DA968191}"/>
    <cellStyle name="40% - Cor5 18 5" xfId="32063" xr:uid="{B20FCF6B-6425-4507-B0BA-0E2CC1F05A99}"/>
    <cellStyle name="40% - Cor5 18 6" xfId="21411" xr:uid="{922B585B-9214-4229-92C1-4F541DD8D592}"/>
    <cellStyle name="40% - Cor5 19" xfId="2919" xr:uid="{00000000-0005-0000-0000-00003A030000}"/>
    <cellStyle name="40% - Cor5 2" xfId="139" xr:uid="{00000000-0005-0000-0000-000069000000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3" xfId="13838" xr:uid="{00000000-0005-0000-0000-00003C030000}"/>
    <cellStyle name="40% - Cor5 2 2 2 2 4" xfId="23311" xr:uid="{6E6A8BB3-5785-40AD-B24A-3B03F57EC532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4" xfId="11947" xr:uid="{00000000-0005-0000-0000-00003C030000}"/>
    <cellStyle name="40% - Cor5 2 2 2 4 2" xfId="29463" xr:uid="{7D868FEF-FCE8-4523-BFAE-BE6DF8B9352A}"/>
    <cellStyle name="40% - Cor5 2 2 2 5" xfId="32065" xr:uid="{ED2693BF-1588-42C0-B492-B85B489AA124}"/>
    <cellStyle name="40% - Cor5 2 2 2 6" xfId="21413" xr:uid="{C39F0288-5830-456E-AF44-1EB48129925C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3" xfId="10981" xr:uid="{00000000-0005-0000-0000-000042000000}"/>
    <cellStyle name="40% - Cor5 2 2 3 3 2" xfId="30651" xr:uid="{6A448676-BA03-4F81-98DA-D51218A52127}"/>
    <cellStyle name="40% - Cor5 2 2 3 4" xfId="33243" xr:uid="{CBFD264C-81D5-4298-9BF7-72FE3FE46E18}"/>
    <cellStyle name="40% - Cor5 2 2 3 5" xfId="20391" xr:uid="{9135AE90-DCBC-4084-A9C1-029F5F6C8275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3" xfId="12895" xr:uid="{00000000-0005-0000-0000-000042000000}"/>
    <cellStyle name="40% - Cor5 2 2 4 4" xfId="22367" xr:uid="{D662D6E8-970A-489C-BBFE-715EE1832B12}"/>
    <cellStyle name="40% - Cor5 2 2 5" xfId="28448" xr:uid="{1CE06B11-8426-4D20-9868-13971B038874}"/>
    <cellStyle name="40% - Cor5 2 2 6" xfId="31141" xr:uid="{37CB8C2A-2DB1-451C-B108-104EBB6F6749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3" xfId="13837" xr:uid="{00000000-0005-0000-0000-00003B030000}"/>
    <cellStyle name="40% - Cor5 2 3 2 4" xfId="23310" xr:uid="{596B80B3-28F3-43C8-8D81-EEEFC450D519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4" xfId="11946" xr:uid="{00000000-0005-0000-0000-00003B030000}"/>
    <cellStyle name="40% - Cor5 2 3 4 2" xfId="29462" xr:uid="{033C924C-C148-4EF8-8822-E50BBD00031A}"/>
    <cellStyle name="40% - Cor5 2 3 5" xfId="32064" xr:uid="{E953775A-60F1-46A4-8BCE-85A571BC3056}"/>
    <cellStyle name="40% - Cor5 2 3 6" xfId="21412" xr:uid="{4B5C66BD-B1F6-4325-9D42-10E73CF61501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3" xfId="10899" xr:uid="{00000000-0005-0000-0000-000041000000}"/>
    <cellStyle name="40% - Cor5 2 4 3 2" xfId="30650" xr:uid="{307B3616-C792-4112-BD81-FF876A761A09}"/>
    <cellStyle name="40% - Cor5 2 4 4" xfId="33242" xr:uid="{625D9435-CF3E-49C9-8E3D-6CB8EB936777}"/>
    <cellStyle name="40% - Cor5 2 4 5" xfId="20313" xr:uid="{A03959AF-A761-4C72-930A-14C28D170304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3" xfId="12816" xr:uid="{00000000-0005-0000-0000-000041000000}"/>
    <cellStyle name="40% - Cor5 2 5 4" xfId="22288" xr:uid="{8EA42AB0-16CE-4211-9CC3-7531FA2C5B2A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7" xfId="10213" xr:uid="{00000000-0005-0000-0000-000069000000}"/>
    <cellStyle name="40% - Cor5 2 7 2" xfId="28370" xr:uid="{D3B4B5E1-4EC3-4BD4-9A0F-31138051F05A}"/>
    <cellStyle name="40% - Cor5 2 8" xfId="31063" xr:uid="{E65BC42B-AE52-4538-9789-85201244E608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3" xfId="13839" xr:uid="{00000000-0005-0000-0000-00003D030000}"/>
    <cellStyle name="40% - Cor5 20 2 3 2" xfId="30652" xr:uid="{30B92782-4E97-4A02-9CE6-0B3B432B4F74}"/>
    <cellStyle name="40% - Cor5 20 2 4" xfId="33244" xr:uid="{EDDD755E-8C68-4A79-8DBE-0EB2A9C7FB9E}"/>
    <cellStyle name="40% - Cor5 20 2 5" xfId="23312" xr:uid="{17B5B85D-4154-4DAD-BFD2-354D78B38EB9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4" xfId="11948" xr:uid="{00000000-0005-0000-0000-00003D030000}"/>
    <cellStyle name="40% - Cor5 20 4 2" xfId="29464" xr:uid="{071E3BCA-7AF7-4DE8-BD2C-0A893DBC9A4A}"/>
    <cellStyle name="40% - Cor5 20 5" xfId="32066" xr:uid="{52A2022D-9D4C-459C-B145-9F14CB4D30A2}"/>
    <cellStyle name="40% - Cor5 20 6" xfId="21414" xr:uid="{11BD41B8-CC3C-452A-BD17-B31741404995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3" xfId="13840" xr:uid="{00000000-0005-0000-0000-00003E030000}"/>
    <cellStyle name="40% - Cor5 21 2 3 2" xfId="30653" xr:uid="{AA1D0B33-B986-4E8A-9D88-A1BE331687C5}"/>
    <cellStyle name="40% - Cor5 21 2 4" xfId="33245" xr:uid="{704FB55E-50C0-4C65-AE0F-183FCEE7E047}"/>
    <cellStyle name="40% - Cor5 21 2 5" xfId="23313" xr:uid="{576B07BC-A96F-42A6-BC51-F6EC8ED081F9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4" xfId="11949" xr:uid="{00000000-0005-0000-0000-00003E030000}"/>
    <cellStyle name="40% - Cor5 21 4 2" xfId="29465" xr:uid="{BCBF3E9E-C302-47C0-AA67-CC0F8DEC4B79}"/>
    <cellStyle name="40% - Cor5 21 5" xfId="32067" xr:uid="{E698D839-D293-4BA4-8C68-14E274AD76A9}"/>
    <cellStyle name="40% - Cor5 21 6" xfId="21415" xr:uid="{FD378789-162D-43ED-8648-2457103E1F75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3" xfId="13841" xr:uid="{00000000-0005-0000-0000-00003F030000}"/>
    <cellStyle name="40% - Cor5 22 2 3 2" xfId="30654" xr:uid="{0CA67026-9D69-454B-B0AD-4A417C533B46}"/>
    <cellStyle name="40% - Cor5 22 2 4" xfId="33246" xr:uid="{42C734F1-4383-469E-AE4F-75899CA8CC6A}"/>
    <cellStyle name="40% - Cor5 22 2 5" xfId="23314" xr:uid="{52478BD5-1D19-489C-AE67-7F0F4E3D008A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4" xfId="11950" xr:uid="{00000000-0005-0000-0000-00003F030000}"/>
    <cellStyle name="40% - Cor5 22 4 2" xfId="29466" xr:uid="{9668A0D4-FB13-4995-BFEC-9E008BE2AAD7}"/>
    <cellStyle name="40% - Cor5 22 5" xfId="32068" xr:uid="{A965AE28-EEFE-4B0E-BA13-A496CC3F60B2}"/>
    <cellStyle name="40% - Cor5 22 6" xfId="21416" xr:uid="{BD1F34F0-FDD8-4A67-92FD-0CAF1AD13727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3" xfId="13842" xr:uid="{00000000-0005-0000-0000-000040030000}"/>
    <cellStyle name="40% - Cor5 23 2 3 2" xfId="30655" xr:uid="{CDC408CA-8198-4512-8A68-DD0DD535C673}"/>
    <cellStyle name="40% - Cor5 23 2 4" xfId="33247" xr:uid="{473B2BCC-182D-4E9D-81CD-9041091FEB98}"/>
    <cellStyle name="40% - Cor5 23 2 5" xfId="23315" xr:uid="{5C7F6E70-3189-4769-AFB5-4FDBB4674F2A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4" xfId="11951" xr:uid="{00000000-0005-0000-0000-000040030000}"/>
    <cellStyle name="40% - Cor5 23 4 2" xfId="29467" xr:uid="{CBD0F338-F250-41BB-A6A3-15CCC408E6D6}"/>
    <cellStyle name="40% - Cor5 23 5" xfId="32069" xr:uid="{9F911118-265D-47E6-AE7E-44BC0F3DE221}"/>
    <cellStyle name="40% - Cor5 23 6" xfId="21417" xr:uid="{E4EB5700-410F-4507-8B1E-54719AB85F2E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3" xfId="13843" xr:uid="{00000000-0005-0000-0000-000041030000}"/>
    <cellStyle name="40% - Cor5 24 2 3 2" xfId="30656" xr:uid="{0F0D478E-9866-489E-919F-C2246F4D5819}"/>
    <cellStyle name="40% - Cor5 24 2 4" xfId="33248" xr:uid="{4DA5022E-0600-4B1B-8A70-3B481198AC1F}"/>
    <cellStyle name="40% - Cor5 24 2 5" xfId="23316" xr:uid="{A084CF7E-D3DA-4911-B438-D2B78760AD97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4" xfId="11952" xr:uid="{00000000-0005-0000-0000-000041030000}"/>
    <cellStyle name="40% - Cor5 24 4 2" xfId="29468" xr:uid="{C3447A2B-668C-4A79-974A-FEF2DF9EBC3B}"/>
    <cellStyle name="40% - Cor5 24 5" xfId="32070" xr:uid="{C6A1807F-0608-473E-858B-0E9020291D7D}"/>
    <cellStyle name="40% - Cor5 24 6" xfId="21418" xr:uid="{66FDB615-3351-4F6F-B0D4-8407DF8729C5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3" xfId="13844" xr:uid="{00000000-0005-0000-0000-000042030000}"/>
    <cellStyle name="40% - Cor5 25 2 3 2" xfId="30657" xr:uid="{911C5EF0-B4EC-40CC-A831-C46242AF902A}"/>
    <cellStyle name="40% - Cor5 25 2 4" xfId="33249" xr:uid="{6A123823-1773-4028-A5AB-98A4B5DB73EE}"/>
    <cellStyle name="40% - Cor5 25 2 5" xfId="23317" xr:uid="{824FF400-A662-44F7-A6BD-2BFA3BD43C05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4" xfId="11953" xr:uid="{00000000-0005-0000-0000-000042030000}"/>
    <cellStyle name="40% - Cor5 25 4 2" xfId="29469" xr:uid="{E3A40C93-D382-4A29-A7A2-AEECD11211DF}"/>
    <cellStyle name="40% - Cor5 25 5" xfId="32071" xr:uid="{EFD3DFAF-F3EC-4097-8AE0-A6F322D2BC9C}"/>
    <cellStyle name="40% - Cor5 25 6" xfId="21419" xr:uid="{09A57F8D-EF68-4353-B5E1-A5845324CA1E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3" xfId="13845" xr:uid="{00000000-0005-0000-0000-000043030000}"/>
    <cellStyle name="40% - Cor5 26 2 3 2" xfId="30658" xr:uid="{E154C309-2D12-4805-8CCD-2FD40F1A0CBD}"/>
    <cellStyle name="40% - Cor5 26 2 4" xfId="33250" xr:uid="{41B90633-C35E-42C2-9087-B3CC12BBDA11}"/>
    <cellStyle name="40% - Cor5 26 2 5" xfId="23318" xr:uid="{D05AE894-D62F-4653-A731-C61B61072A3C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4" xfId="11954" xr:uid="{00000000-0005-0000-0000-000043030000}"/>
    <cellStyle name="40% - Cor5 26 4 2" xfId="29470" xr:uid="{091B94B7-869D-478D-9C0D-4BDB4412DBFB}"/>
    <cellStyle name="40% - Cor5 26 5" xfId="32072" xr:uid="{879F31C9-D60F-49E2-8ACA-615AB46D37CD}"/>
    <cellStyle name="40% - Cor5 26 6" xfId="21420" xr:uid="{164186F8-5BCC-4B72-B2F2-280C16D89EB5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3" xfId="13846" xr:uid="{00000000-0005-0000-0000-000044030000}"/>
    <cellStyle name="40% - Cor5 27 2 3 2" xfId="30659" xr:uid="{5EE7D743-F85C-4C2E-9EC6-32FA872DE0D2}"/>
    <cellStyle name="40% - Cor5 27 2 4" xfId="33251" xr:uid="{F0401EA8-D5FC-4B4B-A3F2-4686F2659490}"/>
    <cellStyle name="40% - Cor5 27 2 5" xfId="23319" xr:uid="{89A557E4-6EB3-4916-BC71-B973DF2BFED6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4" xfId="11955" xr:uid="{00000000-0005-0000-0000-000044030000}"/>
    <cellStyle name="40% - Cor5 27 4 2" xfId="29471" xr:uid="{63E3B75A-9416-4868-A23D-58455772C436}"/>
    <cellStyle name="40% - Cor5 27 5" xfId="32073" xr:uid="{84357923-FAFD-49C4-93C8-0377763D1B4A}"/>
    <cellStyle name="40% - Cor5 27 6" xfId="21421" xr:uid="{40609B82-C466-40F2-8559-CB40DAF6E29E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3" xfId="13847" xr:uid="{00000000-0005-0000-0000-000045030000}"/>
    <cellStyle name="40% - Cor5 28 2 3 2" xfId="30660" xr:uid="{7EFE86E0-E7AD-4017-B972-133E5CDD4D3F}"/>
    <cellStyle name="40% - Cor5 28 2 4" xfId="33252" xr:uid="{F84500EF-A500-43A5-AED8-897865F06FBF}"/>
    <cellStyle name="40% - Cor5 28 2 5" xfId="23320" xr:uid="{8D2C78D9-FB42-46A1-8E84-37627C01F13E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4" xfId="11956" xr:uid="{00000000-0005-0000-0000-000045030000}"/>
    <cellStyle name="40% - Cor5 28 4 2" xfId="29472" xr:uid="{6F1AF0EA-58C7-4EFC-866B-1E4432924B1E}"/>
    <cellStyle name="40% - Cor5 28 5" xfId="32074" xr:uid="{4EA4B3B6-6490-4A41-A137-E0B186ECF367}"/>
    <cellStyle name="40% - Cor5 28 6" xfId="21422" xr:uid="{911977C6-8F41-4191-97D2-F34C703196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3" xfId="13848" xr:uid="{00000000-0005-0000-0000-000046030000}"/>
    <cellStyle name="40% - Cor5 29 2 3 2" xfId="30661" xr:uid="{173A89B9-0C6D-4BD5-8E6E-C373E09E32CE}"/>
    <cellStyle name="40% - Cor5 29 2 4" xfId="33253" xr:uid="{5F31CEA5-86BF-4B22-9903-60DB3FBD5449}"/>
    <cellStyle name="40% - Cor5 29 2 5" xfId="23321" xr:uid="{0F4CC853-D7FF-49A7-A501-C083115EDF9C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4" xfId="11957" xr:uid="{00000000-0005-0000-0000-000046030000}"/>
    <cellStyle name="40% - Cor5 29 4 2" xfId="29473" xr:uid="{A63772B0-35C9-4DD5-8752-D6BB666CBC92}"/>
    <cellStyle name="40% - Cor5 29 5" xfId="32075" xr:uid="{378014AD-EEE7-4BDE-A74B-4412D22F52D7}"/>
    <cellStyle name="40% - Cor5 29 6" xfId="21423" xr:uid="{D9AEC65E-9E6A-464D-B6EC-E8A6933764DF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3" xfId="13850" xr:uid="{00000000-0005-0000-0000-000048030000}"/>
    <cellStyle name="40% - Cor5 3 2 2 3 2" xfId="30663" xr:uid="{D49E8EAD-77FE-41A6-B28D-5A27845A23C7}"/>
    <cellStyle name="40% - Cor5 3 2 2 4" xfId="33255" xr:uid="{E92FEEE8-C5E9-428F-894C-96A096BDA21D}"/>
    <cellStyle name="40% - Cor5 3 2 2 5" xfId="23323" xr:uid="{47E2B969-37EE-499D-9A00-EB590459A3A3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4" xfId="11959" xr:uid="{00000000-0005-0000-0000-000048030000}"/>
    <cellStyle name="40% - Cor5 3 2 4 2" xfId="29475" xr:uid="{3F595F5E-731D-46AC-98E8-2A8EFFE0DE4B}"/>
    <cellStyle name="40% - Cor5 3 2 5" xfId="32077" xr:uid="{E8134F8A-CCD4-428B-8AEB-9017E247FFB9}"/>
    <cellStyle name="40% - Cor5 3 2 6" xfId="21425" xr:uid="{0A41BF43-B9A7-43C5-BDFF-03107225CD4A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3" xfId="13849" xr:uid="{00000000-0005-0000-0000-000047030000}"/>
    <cellStyle name="40% - Cor5 3 3 2 4" xfId="23322" xr:uid="{B90816AE-398C-4D05-8874-EC757FA0ABD3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4" xfId="11958" xr:uid="{00000000-0005-0000-0000-000047030000}"/>
    <cellStyle name="40% - Cor5 3 3 4 2" xfId="29474" xr:uid="{5639F5CE-F0E9-4BCE-A8E3-C8D98CB03D62}"/>
    <cellStyle name="40% - Cor5 3 3 5" xfId="32076" xr:uid="{6F6506B4-D8D0-4ED5-A608-9D541A1DC367}"/>
    <cellStyle name="40% - Cor5 3 3 6" xfId="21424" xr:uid="{0130F0F2-40B4-4F0D-8EC0-5687C903F37B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3" xfId="10953" xr:uid="{00000000-0005-0000-0000-000043000000}"/>
    <cellStyle name="40% - Cor5 3 4 3 2" xfId="30662" xr:uid="{FDEFEFBC-B079-4CEF-BC1C-2967B652A0B2}"/>
    <cellStyle name="40% - Cor5 3 4 4" xfId="33254" xr:uid="{EA1FD5D5-9256-47D4-9C98-9EE07BFA5CA4}"/>
    <cellStyle name="40% - Cor5 3 4 5" xfId="20363" xr:uid="{77A87BEE-7FA7-4D73-94FA-2EE9C6C3CAE3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3" xfId="12867" xr:uid="{00000000-0005-0000-0000-000043000000}"/>
    <cellStyle name="40% - Cor5 3 5 4" xfId="22339" xr:uid="{CE64E58E-5791-43B2-B4F4-D76DA132A40F}"/>
    <cellStyle name="40% - Cor5 3 6" xfId="28420" xr:uid="{6194E8D8-9C9E-429C-A466-C3958E333CFB}"/>
    <cellStyle name="40% - Cor5 3 7" xfId="31113" xr:uid="{2DC490DC-62E1-4C2E-BFCB-59AD00F15112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3" xfId="13851" xr:uid="{00000000-0005-0000-0000-000049030000}"/>
    <cellStyle name="40% - Cor5 30 2 3 2" xfId="30664" xr:uid="{FF6F92C8-DE9B-411B-8131-A21192C16577}"/>
    <cellStyle name="40% - Cor5 30 2 4" xfId="33256" xr:uid="{D6569D41-01EB-4F87-A551-2DAE1957C46B}"/>
    <cellStyle name="40% - Cor5 30 2 5" xfId="23324" xr:uid="{DEFEA85D-6B98-4945-8DEB-A8EC8DEDAAE6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4" xfId="11960" xr:uid="{00000000-0005-0000-0000-000049030000}"/>
    <cellStyle name="40% - Cor5 30 4 2" xfId="29476" xr:uid="{6EE800FA-3B4C-4B1D-AD5C-C979243CBE33}"/>
    <cellStyle name="40% - Cor5 30 5" xfId="32078" xr:uid="{B315318E-A494-4E0D-BE13-EBDA50E13150}"/>
    <cellStyle name="40% - Cor5 30 6" xfId="21426" xr:uid="{14354C3F-F7AE-4A4C-B729-E404FEEF036B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3" xfId="13852" xr:uid="{00000000-0005-0000-0000-00004A030000}"/>
    <cellStyle name="40% - Cor5 31 2 3 2" xfId="30665" xr:uid="{692EC197-4248-4657-AEC9-097358EFD636}"/>
    <cellStyle name="40% - Cor5 31 2 4" xfId="33257" xr:uid="{69F05157-B6D0-4148-BF1E-B5632570DA4E}"/>
    <cellStyle name="40% - Cor5 31 2 5" xfId="23325" xr:uid="{2900B3E3-F5B7-4667-9EA6-B404ECB3A9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4" xfId="11961" xr:uid="{00000000-0005-0000-0000-00004A030000}"/>
    <cellStyle name="40% - Cor5 31 4 2" xfId="29477" xr:uid="{048A3FC4-79AB-4E73-B8D1-A80F32E08CF2}"/>
    <cellStyle name="40% - Cor5 31 5" xfId="32079" xr:uid="{C6D228D2-9902-4716-84A1-F9099C724454}"/>
    <cellStyle name="40% - Cor5 31 6" xfId="21427" xr:uid="{76183F5A-6C1A-4DB7-9C81-8F9046C3EB1A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3" xfId="13853" xr:uid="{00000000-0005-0000-0000-00004B030000}"/>
    <cellStyle name="40% - Cor5 32 2 3 2" xfId="30666" xr:uid="{D1DAD30C-A3B3-415B-B363-F46FE90BF803}"/>
    <cellStyle name="40% - Cor5 32 2 4" xfId="33258" xr:uid="{67917B24-B7CC-4FA9-A6F5-70E96E4ABD81}"/>
    <cellStyle name="40% - Cor5 32 2 5" xfId="23326" xr:uid="{42DE21A1-F04B-4288-A1C3-590DA3A9BA62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4" xfId="11962" xr:uid="{00000000-0005-0000-0000-00004B030000}"/>
    <cellStyle name="40% - Cor5 32 4 2" xfId="29478" xr:uid="{A2F0F873-EB1F-46F6-9117-5FC26B1E9C11}"/>
    <cellStyle name="40% - Cor5 32 5" xfId="32080" xr:uid="{982AFDE9-4456-468A-96A1-EF3AC3D16FB0}"/>
    <cellStyle name="40% - Cor5 32 6" xfId="21428" xr:uid="{5DCCDA9A-DD2E-4A26-9EBD-0209F14C12AB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3" xfId="13854" xr:uid="{00000000-0005-0000-0000-00004C030000}"/>
    <cellStyle name="40% - Cor5 33 2 3 2" xfId="30667" xr:uid="{1D36E3D8-A3E5-414B-BA3E-7CE3DA291BD5}"/>
    <cellStyle name="40% - Cor5 33 2 4" xfId="33259" xr:uid="{467C9C6A-F525-448B-B40C-18E6C7141C58}"/>
    <cellStyle name="40% - Cor5 33 2 5" xfId="23327" xr:uid="{D6991E9F-4965-4311-BE9C-141B3A0AD15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4" xfId="11963" xr:uid="{00000000-0005-0000-0000-00004C030000}"/>
    <cellStyle name="40% - Cor5 33 4 2" xfId="29479" xr:uid="{0E041334-25B3-45F2-874D-669BF1D02F1A}"/>
    <cellStyle name="40% - Cor5 33 5" xfId="32081" xr:uid="{773493C8-3604-4EBF-84FE-46BE5FCD1F11}"/>
    <cellStyle name="40% - Cor5 33 6" xfId="21429" xr:uid="{AB9DCE4F-41CB-4B66-8983-51F4526366A2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3" xfId="13855" xr:uid="{00000000-0005-0000-0000-00004D030000}"/>
    <cellStyle name="40% - Cor5 34 2 3 2" xfId="30668" xr:uid="{FB201BE4-CF4B-4838-857B-222149B92235}"/>
    <cellStyle name="40% - Cor5 34 2 4" xfId="33260" xr:uid="{F9EF614D-185D-484B-B450-143A48E9FD5F}"/>
    <cellStyle name="40% - Cor5 34 2 5" xfId="23328" xr:uid="{74BC276F-7697-41CB-A610-32E6A01851C8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4" xfId="11964" xr:uid="{00000000-0005-0000-0000-00004D030000}"/>
    <cellStyle name="40% - Cor5 34 4 2" xfId="29480" xr:uid="{618E7E4A-08A8-4A08-B4DD-3F36C4F6B401}"/>
    <cellStyle name="40% - Cor5 34 5" xfId="32082" xr:uid="{ACA6FA2D-C0BD-40C1-B83C-D458E45BD4B2}"/>
    <cellStyle name="40% - Cor5 34 6" xfId="21430" xr:uid="{FB0FE37C-ECE2-4367-9221-A26972F9D35D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3" xfId="13856" xr:uid="{00000000-0005-0000-0000-00004E030000}"/>
    <cellStyle name="40% - Cor5 35 2 3 2" xfId="30669" xr:uid="{761DEC04-6210-436C-8269-5807B8545282}"/>
    <cellStyle name="40% - Cor5 35 2 4" xfId="33261" xr:uid="{424A7F66-2C69-4859-87A9-0083500E080D}"/>
    <cellStyle name="40% - Cor5 35 2 5" xfId="23329" xr:uid="{9D82A96D-E795-4DBE-980C-EA287794A504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4" xfId="11965" xr:uid="{00000000-0005-0000-0000-00004E030000}"/>
    <cellStyle name="40% - Cor5 35 4 2" xfId="29481" xr:uid="{F9513D41-AC91-4A00-94B2-EEED9BB4B3A9}"/>
    <cellStyle name="40% - Cor5 35 5" xfId="32083" xr:uid="{BEF0F374-FD05-4872-836A-534F83606E5C}"/>
    <cellStyle name="40% - Cor5 35 6" xfId="21431" xr:uid="{6E8289E1-1DF0-43C6-AD16-89DD808BAA20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3" xfId="13857" xr:uid="{00000000-0005-0000-0000-00004F030000}"/>
    <cellStyle name="40% - Cor5 36 2 3 2" xfId="30670" xr:uid="{8DAF3C9A-1C4F-45A6-A125-F70E8E9C7805}"/>
    <cellStyle name="40% - Cor5 36 2 4" xfId="33262" xr:uid="{A8E7050E-2EA6-4E0B-9B39-2549AC63A0EC}"/>
    <cellStyle name="40% - Cor5 36 2 5" xfId="23330" xr:uid="{7678AE38-046D-4E8D-ACB3-C1B09EDA80C7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4" xfId="11966" xr:uid="{00000000-0005-0000-0000-00004F030000}"/>
    <cellStyle name="40% - Cor5 36 4 2" xfId="29482" xr:uid="{FA37CF4C-22A1-475D-B4F1-0B7EF161869C}"/>
    <cellStyle name="40% - Cor5 36 5" xfId="32084" xr:uid="{92D8D0C3-A1B0-4F55-8B1D-FAB3ED5D25C5}"/>
    <cellStyle name="40% - Cor5 36 6" xfId="21432" xr:uid="{53198BB8-F6F9-4332-A80B-41E421E0A889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3" xfId="13858" xr:uid="{00000000-0005-0000-0000-000050030000}"/>
    <cellStyle name="40% - Cor5 37 2 3 2" xfId="30671" xr:uid="{21D65214-3F7C-4EF3-84D9-3FC03C473090}"/>
    <cellStyle name="40% - Cor5 37 2 4" xfId="33263" xr:uid="{C56261B9-DDF4-48F1-B6BE-D47C96CA7620}"/>
    <cellStyle name="40% - Cor5 37 2 5" xfId="23331" xr:uid="{23224188-881A-455D-BA05-4DB52D9D4E72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4" xfId="11967" xr:uid="{00000000-0005-0000-0000-000050030000}"/>
    <cellStyle name="40% - Cor5 37 4 2" xfId="29483" xr:uid="{A9C9D862-1385-422E-809D-406AA5EE960C}"/>
    <cellStyle name="40% - Cor5 37 5" xfId="32085" xr:uid="{76458AD1-EE51-4F29-8E7C-2374591F1FE9}"/>
    <cellStyle name="40% - Cor5 37 6" xfId="21433" xr:uid="{5DB08180-8737-4359-AA8A-76AC96B4DB10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3" xfId="13859" xr:uid="{00000000-0005-0000-0000-000051030000}"/>
    <cellStyle name="40% - Cor5 38 2 3 2" xfId="30672" xr:uid="{76C07C69-38EF-4249-A78F-CCF3DD6DC486}"/>
    <cellStyle name="40% - Cor5 38 2 4" xfId="33264" xr:uid="{3CCCFD4B-8C54-4592-8357-D26F2D6C3008}"/>
    <cellStyle name="40% - Cor5 38 2 5" xfId="23332" xr:uid="{C446472F-E2FE-4857-9F8A-384FE3F83F12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4" xfId="11968" xr:uid="{00000000-0005-0000-0000-000051030000}"/>
    <cellStyle name="40% - Cor5 38 4 2" xfId="29484" xr:uid="{D83A540F-0F0D-4253-9430-F5455AB35B78}"/>
    <cellStyle name="40% - Cor5 38 5" xfId="32086" xr:uid="{AA4EA9CD-D48A-49A3-BDAC-8BD1AC32FAE8}"/>
    <cellStyle name="40% - Cor5 38 6" xfId="21434" xr:uid="{E8D64B80-F4E5-49BA-AB32-A3A3395EC81F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3" xfId="13860" xr:uid="{00000000-0005-0000-0000-000052030000}"/>
    <cellStyle name="40% - Cor5 39 2 3 2" xfId="30673" xr:uid="{525AC12F-2FB2-4169-8C4D-202F0FC029B2}"/>
    <cellStyle name="40% - Cor5 39 2 4" xfId="33265" xr:uid="{0DD72976-D2A9-4B52-9C57-94C639162B23}"/>
    <cellStyle name="40% - Cor5 39 2 5" xfId="23333" xr:uid="{499AF517-9949-43B2-9987-B158A3F5B93F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4" xfId="11969" xr:uid="{00000000-0005-0000-0000-000052030000}"/>
    <cellStyle name="40% - Cor5 39 4 2" xfId="29485" xr:uid="{E5EDA933-74C6-4F7D-A03B-B229419DA3E1}"/>
    <cellStyle name="40% - Cor5 39 5" xfId="32087" xr:uid="{CAC7E87E-4740-4E3C-8D70-AC8C28FAB69E}"/>
    <cellStyle name="40% - Cor5 39 6" xfId="21435" xr:uid="{604F42FD-3410-4A5B-99FF-D5D878505485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3" xfId="13862" xr:uid="{00000000-0005-0000-0000-000054030000}"/>
    <cellStyle name="40% - Cor5 4 2 2 3 2" xfId="30675" xr:uid="{611B19F4-81D8-4CFA-A242-D97941ECB3C5}"/>
    <cellStyle name="40% - Cor5 4 2 2 4" xfId="33267" xr:uid="{0FB8979A-8E4B-472A-B6B6-D9DABA239455}"/>
    <cellStyle name="40% - Cor5 4 2 2 5" xfId="23335" xr:uid="{C76C3498-D287-4911-B2E1-12C99871924E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4" xfId="11971" xr:uid="{00000000-0005-0000-0000-000054030000}"/>
    <cellStyle name="40% - Cor5 4 2 4 2" xfId="29487" xr:uid="{10249DE4-A6C3-43CF-8013-373550A07A95}"/>
    <cellStyle name="40% - Cor5 4 2 5" xfId="32089" xr:uid="{6967F9C1-5535-4819-8880-F2E73C0A6738}"/>
    <cellStyle name="40% - Cor5 4 2 6" xfId="21437" xr:uid="{A6EFCA5C-BE03-4BEB-80C1-F599606F47AD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3" xfId="13861" xr:uid="{00000000-0005-0000-0000-000053030000}"/>
    <cellStyle name="40% - Cor5 4 3 2 4" xfId="23334" xr:uid="{65A98C03-829D-44FD-940D-F8FE10401193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4" xfId="11970" xr:uid="{00000000-0005-0000-0000-000053030000}"/>
    <cellStyle name="40% - Cor5 4 3 4 2" xfId="29486" xr:uid="{EE2E4006-691E-4658-9D2B-715A73FE44F3}"/>
    <cellStyle name="40% - Cor5 4 3 5" xfId="32088" xr:uid="{944EA8A5-3782-477C-8FB8-22999B0BCEFF}"/>
    <cellStyle name="40% - Cor5 4 3 6" xfId="21436" xr:uid="{0E0E4172-B3AB-44CF-B86A-5B77FC735E76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3" xfId="11090" xr:uid="{00000000-0005-0000-0000-00002F020000}"/>
    <cellStyle name="40% - Cor5 4 4 3 2" xfId="30674" xr:uid="{AA5C9E64-942A-4F3C-B9AF-170415FEB726}"/>
    <cellStyle name="40% - Cor5 4 4 4" xfId="33266" xr:uid="{5CB1E2CA-B5BC-4352-944B-167304A7FF6D}"/>
    <cellStyle name="40% - Cor5 4 4 5" xfId="20537" xr:uid="{3B76DFB6-452F-4AEA-A3C0-A928B5A8EB16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3" xfId="12983" xr:uid="{00000000-0005-0000-0000-00002F020000}"/>
    <cellStyle name="40% - Cor5 4 5 4" xfId="22457" xr:uid="{38A9FE44-930A-4086-875A-1ACDA1037DAE}"/>
    <cellStyle name="40% - Cor5 4 6" xfId="28591" xr:uid="{8C5B3969-6C00-4617-BDE2-D01175AE28CA}"/>
    <cellStyle name="40% - Cor5 4 7" xfId="31219" xr:uid="{4C89B527-86B1-42BC-B442-74854A2BCD4D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3" xfId="13863" xr:uid="{00000000-0005-0000-0000-000055030000}"/>
    <cellStyle name="40% - Cor5 40 2 3 2" xfId="30676" xr:uid="{25265850-F617-4E0D-B688-27DB17F6C841}"/>
    <cellStyle name="40% - Cor5 40 2 4" xfId="33268" xr:uid="{28FC008E-FC42-417A-AD08-3B3DDE6EEB12}"/>
    <cellStyle name="40% - Cor5 40 2 5" xfId="23336" xr:uid="{7864624C-ED44-4743-9605-EA487321260E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4" xfId="11972" xr:uid="{00000000-0005-0000-0000-000055030000}"/>
    <cellStyle name="40% - Cor5 40 4 2" xfId="29488" xr:uid="{B0EC272B-3645-410D-8F42-236FF04A54D0}"/>
    <cellStyle name="40% - Cor5 40 5" xfId="32090" xr:uid="{64E2D957-3348-4CFC-B2DD-94EF50BF4CC2}"/>
    <cellStyle name="40% - Cor5 40 6" xfId="21438" xr:uid="{773A722F-A348-4DA2-A9A0-66C783A4B755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3" xfId="13864" xr:uid="{00000000-0005-0000-0000-000056030000}"/>
    <cellStyle name="40% - Cor5 41 2 3 2" xfId="30677" xr:uid="{3C5191F5-178F-405C-BCAE-98C8ED3E9D82}"/>
    <cellStyle name="40% - Cor5 41 2 4" xfId="33269" xr:uid="{DC61293D-7DDE-4A2B-AB21-C88C52C632CA}"/>
    <cellStyle name="40% - Cor5 41 2 5" xfId="23337" xr:uid="{D5E1B8D6-FA14-412C-AF35-CF89B287B5DA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4" xfId="11973" xr:uid="{00000000-0005-0000-0000-000056030000}"/>
    <cellStyle name="40% - Cor5 41 4 2" xfId="29489" xr:uid="{DF286C8D-AE3D-4E4E-A9A6-5FD18B9ED616}"/>
    <cellStyle name="40% - Cor5 41 5" xfId="32091" xr:uid="{88E4C443-E966-400F-B55E-C245304E84FE}"/>
    <cellStyle name="40% - Cor5 41 6" xfId="21439" xr:uid="{C07A4F24-E482-4D71-9E67-C0D83B564CA0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3" xfId="13865" xr:uid="{00000000-0005-0000-0000-000057030000}"/>
    <cellStyle name="40% - Cor5 42 2 3 2" xfId="30678" xr:uid="{A0A20A0B-7C6D-48B5-8E32-6369667154C0}"/>
    <cellStyle name="40% - Cor5 42 2 4" xfId="33270" xr:uid="{0C2E5F96-BCBD-4917-AC27-F2A8085BE2F1}"/>
    <cellStyle name="40% - Cor5 42 2 5" xfId="23338" xr:uid="{9BF76466-09E9-4AF0-8ED0-E2CDB0F85830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4" xfId="11974" xr:uid="{00000000-0005-0000-0000-000057030000}"/>
    <cellStyle name="40% - Cor5 42 4 2" xfId="29490" xr:uid="{325D7519-70D4-4E2A-AB30-C032C50C22AB}"/>
    <cellStyle name="40% - Cor5 42 5" xfId="32092" xr:uid="{BBAF5614-CDD6-43FA-88E5-23A4DD21D585}"/>
    <cellStyle name="40% - Cor5 42 6" xfId="21440" xr:uid="{ABF46139-366F-4773-82D6-51DA96C53E5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3" xfId="13866" xr:uid="{00000000-0005-0000-0000-000058030000}"/>
    <cellStyle name="40% - Cor5 43 2 3 2" xfId="30679" xr:uid="{F6AB4917-2F07-47B5-B5C2-E681F49A4B72}"/>
    <cellStyle name="40% - Cor5 43 2 4" xfId="33271" xr:uid="{5CC97445-E149-4045-891D-6D96B2E19A9D}"/>
    <cellStyle name="40% - Cor5 43 2 5" xfId="23339" xr:uid="{84B147E0-F6B2-445D-910C-73F77CC1105C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4" xfId="11975" xr:uid="{00000000-0005-0000-0000-000058030000}"/>
    <cellStyle name="40% - Cor5 43 4 2" xfId="29491" xr:uid="{22C9FDD5-501A-440A-9412-CCF0FF775AA3}"/>
    <cellStyle name="40% - Cor5 43 5" xfId="32093" xr:uid="{8CF59E4C-5F7B-45D0-B0E8-535A8D036BCD}"/>
    <cellStyle name="40% - Cor5 43 6" xfId="21441" xr:uid="{2C29EEC0-A093-4608-A933-19E9FF5A1000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3" xfId="13867" xr:uid="{00000000-0005-0000-0000-000059030000}"/>
    <cellStyle name="40% - Cor5 44 2 3 2" xfId="30680" xr:uid="{B4F69738-B4DF-4A3B-83B2-263496F9D962}"/>
    <cellStyle name="40% - Cor5 44 2 4" xfId="33272" xr:uid="{117DEB86-9A70-4409-9E4B-18D1178A3862}"/>
    <cellStyle name="40% - Cor5 44 2 5" xfId="23340" xr:uid="{E3C6981E-5753-4856-9250-C08D7373298F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4" xfId="11976" xr:uid="{00000000-0005-0000-0000-000059030000}"/>
    <cellStyle name="40% - Cor5 44 4 2" xfId="29492" xr:uid="{C20631EE-0EC8-46C6-8419-C0410446E6F8}"/>
    <cellStyle name="40% - Cor5 44 5" xfId="32094" xr:uid="{0D78E1FA-3269-4952-8F55-E824E5E12CCC}"/>
    <cellStyle name="40% - Cor5 44 6" xfId="21442" xr:uid="{82CC354F-E557-4620-8B2A-80159AD6A513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3" xfId="13868" xr:uid="{00000000-0005-0000-0000-00005A030000}"/>
    <cellStyle name="40% - Cor5 45 2 3 2" xfId="30681" xr:uid="{FDA324C1-E65D-4606-97E4-E8B5C508A6C3}"/>
    <cellStyle name="40% - Cor5 45 2 4" xfId="33273" xr:uid="{5FD17267-B845-4CBF-BE5C-DD694C24E252}"/>
    <cellStyle name="40% - Cor5 45 2 5" xfId="23341" xr:uid="{E9578297-81A3-494A-95A5-124B9175CECA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4" xfId="11977" xr:uid="{00000000-0005-0000-0000-00005A030000}"/>
    <cellStyle name="40% - Cor5 45 4 2" xfId="29493" xr:uid="{56B039FC-AF6A-4D85-AFB2-A7CDE39661AD}"/>
    <cellStyle name="40% - Cor5 45 5" xfId="32095" xr:uid="{118228E2-89B5-4F55-B347-76C71C784FF6}"/>
    <cellStyle name="40% - Cor5 45 6" xfId="21443" xr:uid="{3985AD7C-A8C4-47FF-BC2A-E8C8DF6F8E75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3" xfId="13869" xr:uid="{00000000-0005-0000-0000-00005B030000}"/>
    <cellStyle name="40% - Cor5 46 2 3 2" xfId="30682" xr:uid="{8C76AB09-1FEC-4D73-BFE9-959081102F1E}"/>
    <cellStyle name="40% - Cor5 46 2 4" xfId="33274" xr:uid="{63B88FF1-5602-421D-9C45-5764DF201B46}"/>
    <cellStyle name="40% - Cor5 46 2 5" xfId="23342" xr:uid="{FB20B04E-D1A4-49D9-8661-F916E2D2A9C8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4" xfId="11978" xr:uid="{00000000-0005-0000-0000-00005B030000}"/>
    <cellStyle name="40% - Cor5 46 4 2" xfId="29494" xr:uid="{02E6BCA8-CEB3-46C8-9FF3-E9AD327DB948}"/>
    <cellStyle name="40% - Cor5 46 5" xfId="32096" xr:uid="{9CE7B96F-F9E2-4A12-92EF-746B9B74941D}"/>
    <cellStyle name="40% - Cor5 46 6" xfId="21444" xr:uid="{793E7F9F-7DAD-4B00-9598-BA8D4B594A2D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3" xfId="13870" xr:uid="{00000000-0005-0000-0000-00005C030000}"/>
    <cellStyle name="40% - Cor5 47 2 3 2" xfId="30683" xr:uid="{116AE99F-9198-416E-B495-28705695EB25}"/>
    <cellStyle name="40% - Cor5 47 2 4" xfId="33275" xr:uid="{621BE8B9-3AF9-4FB6-B4EC-F48CEBBB50A6}"/>
    <cellStyle name="40% - Cor5 47 2 5" xfId="23343" xr:uid="{73F37711-392C-42EB-8E84-416371C3A1C4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4" xfId="11979" xr:uid="{00000000-0005-0000-0000-00005C030000}"/>
    <cellStyle name="40% - Cor5 47 4 2" xfId="29495" xr:uid="{F4417BE6-257B-404D-9790-9FA97F02D612}"/>
    <cellStyle name="40% - Cor5 47 5" xfId="32097" xr:uid="{170E59D9-8547-487B-A76C-EE870844A173}"/>
    <cellStyle name="40% - Cor5 47 6" xfId="21445" xr:uid="{D8724C58-DF79-4E29-911B-480DC0FEDAB2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3" xfId="13871" xr:uid="{00000000-0005-0000-0000-00005D030000}"/>
    <cellStyle name="40% - Cor5 48 2 3 2" xfId="30684" xr:uid="{BC984D8C-D4B9-4D88-ACEE-80989508C511}"/>
    <cellStyle name="40% - Cor5 48 2 4" xfId="33276" xr:uid="{7AAE9DE4-E0F4-4835-BCC7-65997C6D50A4}"/>
    <cellStyle name="40% - Cor5 48 2 5" xfId="23344" xr:uid="{A886EBF0-C296-4227-B434-C2A1C68D058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4" xfId="11980" xr:uid="{00000000-0005-0000-0000-00005D030000}"/>
    <cellStyle name="40% - Cor5 48 4 2" xfId="29496" xr:uid="{0952FC1C-D0BC-4CA2-A276-3AA9E24627E1}"/>
    <cellStyle name="40% - Cor5 48 5" xfId="32098" xr:uid="{013001AB-AC1F-4245-896D-BAA3010442B6}"/>
    <cellStyle name="40% - Cor5 48 6" xfId="21446" xr:uid="{34131DDE-DC67-4B9B-AFC5-9359AC9BDE1C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3" xfId="13872" xr:uid="{00000000-0005-0000-0000-00005E030000}"/>
    <cellStyle name="40% - Cor5 49 2 3 2" xfId="30685" xr:uid="{FA0DA348-04CB-4939-A146-FE6A15538ED0}"/>
    <cellStyle name="40% - Cor5 49 2 4" xfId="33277" xr:uid="{FCB0B3EF-AD9F-4242-A8D2-7F961AF01969}"/>
    <cellStyle name="40% - Cor5 49 2 5" xfId="23345" xr:uid="{ED5D3431-AB20-4070-9A1B-F3C889979104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4" xfId="11981" xr:uid="{00000000-0005-0000-0000-00005E030000}"/>
    <cellStyle name="40% - Cor5 49 4 2" xfId="29497" xr:uid="{E32BB35F-BB91-4EFF-9F73-37EC2B72CC20}"/>
    <cellStyle name="40% - Cor5 49 5" xfId="32099" xr:uid="{250DA2C1-A01B-4399-BEBC-490C2D75CD57}"/>
    <cellStyle name="40% - Cor5 49 6" xfId="21447" xr:uid="{EF5493D0-10E4-47EB-B886-488CB5F78919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3" xfId="13874" xr:uid="{00000000-0005-0000-0000-000060030000}"/>
    <cellStyle name="40% - Cor5 5 2 2 3 2" xfId="30687" xr:uid="{A6BFA4F1-B9D5-4162-8026-95061B30ADC5}"/>
    <cellStyle name="40% - Cor5 5 2 2 4" xfId="33279" xr:uid="{1A6ECB13-6B90-4761-A91F-9AEDCE2B47E9}"/>
    <cellStyle name="40% - Cor5 5 2 2 5" xfId="23347" xr:uid="{6596096B-CE15-4042-9222-4AC7818B8F48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4" xfId="11983" xr:uid="{00000000-0005-0000-0000-000060030000}"/>
    <cellStyle name="40% - Cor5 5 2 4 2" xfId="29499" xr:uid="{883F04C1-3961-4FC3-8C44-F4812A1B1AC1}"/>
    <cellStyle name="40% - Cor5 5 2 5" xfId="32101" xr:uid="{44BF50CF-4A98-441B-B85B-D948891F8830}"/>
    <cellStyle name="40% - Cor5 5 2 6" xfId="21449" xr:uid="{CF44F3EF-2653-432C-B7B5-3AACC409F2BC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3" xfId="13873" xr:uid="{00000000-0005-0000-0000-00005F030000}"/>
    <cellStyle name="40% - Cor5 5 3 2 4" xfId="23346" xr:uid="{21253C95-E089-41E3-BB78-EA3613CB7EF5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4" xfId="11982" xr:uid="{00000000-0005-0000-0000-00005F030000}"/>
    <cellStyle name="40% - Cor5 5 3 4 2" xfId="29498" xr:uid="{96027E39-7BEB-4122-B3B5-30A09FF389C0}"/>
    <cellStyle name="40% - Cor5 5 3 5" xfId="32100" xr:uid="{2865971D-B91F-427F-85D1-D123E3F9A91D}"/>
    <cellStyle name="40% - Cor5 5 3 6" xfId="21448" xr:uid="{6F1199FC-1BE8-4085-8ACF-10EB077000BC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3" xfId="13006" xr:uid="{00000000-0005-0000-0000-000059020000}"/>
    <cellStyle name="40% - Cor5 5 4 3 2" xfId="30686" xr:uid="{7213A067-DFF1-426D-B1DA-2DAA3597FB01}"/>
    <cellStyle name="40% - Cor5 5 4 4" xfId="33278" xr:uid="{93E40AB4-779A-479B-8A45-D4683CEA262E}"/>
    <cellStyle name="40% - Cor5 5 4 5" xfId="22479" xr:uid="{1802641D-CE36-4E69-B9BD-33B21117A4CC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6" xfId="11113" xr:uid="{00000000-0005-0000-0000-000059020000}"/>
    <cellStyle name="40% - Cor5 5 6 2" xfId="28613" xr:uid="{EAB5FC57-6824-4E0B-BE6A-B742CA428414}"/>
    <cellStyle name="40% - Cor5 5 7" xfId="31241" xr:uid="{CD6ED398-BAD3-4017-A3F7-65C474B025E1}"/>
    <cellStyle name="40% - Cor5 5 8" xfId="20560" xr:uid="{B5698235-4B7D-4618-A221-6BCC4E71056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3" xfId="13875" xr:uid="{00000000-0005-0000-0000-000061030000}"/>
    <cellStyle name="40% - Cor5 50 2 3 2" xfId="30688" xr:uid="{E0CAFA9A-0C9F-40C8-B30D-C1E0591AB71B}"/>
    <cellStyle name="40% - Cor5 50 2 4" xfId="33280" xr:uid="{14269B6D-FEAB-4F01-9AB9-EC76E3BD2E95}"/>
    <cellStyle name="40% - Cor5 50 2 5" xfId="23348" xr:uid="{0D5C38BF-9F70-4D1E-8ACF-69BF2275AD5E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4" xfId="11984" xr:uid="{00000000-0005-0000-0000-000061030000}"/>
    <cellStyle name="40% - Cor5 50 4 2" xfId="29500" xr:uid="{D7537F1C-A5C4-4795-9138-23EB85D3D1D7}"/>
    <cellStyle name="40% - Cor5 50 5" xfId="32102" xr:uid="{5A3C83AF-7859-408A-88D3-18F7317E5337}"/>
    <cellStyle name="40% - Cor5 50 6" xfId="21450" xr:uid="{8B6A0138-AAFA-4914-AA17-CFAFD0724101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3" xfId="13876" xr:uid="{00000000-0005-0000-0000-000062030000}"/>
    <cellStyle name="40% - Cor5 51 2 3 2" xfId="30689" xr:uid="{BB9683F6-F949-4AB9-8470-18A4A4DB1D51}"/>
    <cellStyle name="40% - Cor5 51 2 4" xfId="33281" xr:uid="{7BEFD830-F267-4D2E-8C42-15A709FBD0FD}"/>
    <cellStyle name="40% - Cor5 51 2 5" xfId="23349" xr:uid="{5D08C965-2879-4745-8843-3839ED02FF30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4" xfId="11985" xr:uid="{00000000-0005-0000-0000-000062030000}"/>
    <cellStyle name="40% - Cor5 51 4 2" xfId="29501" xr:uid="{AE59A30D-000E-45F8-9568-4DE28732B067}"/>
    <cellStyle name="40% - Cor5 51 5" xfId="32103" xr:uid="{F9EA5ADE-2DFA-40CA-BD21-C4B28B1FEC65}"/>
    <cellStyle name="40% - Cor5 51 6" xfId="21451" xr:uid="{0E9F65C0-A614-497C-B2A0-C45AF4BBEB8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3" xfId="13877" xr:uid="{00000000-0005-0000-0000-000063030000}"/>
    <cellStyle name="40% - Cor5 52 2 3 2" xfId="30690" xr:uid="{EB3BFDCF-E8F0-413A-AD0B-4D4EF64F84E1}"/>
    <cellStyle name="40% - Cor5 52 2 4" xfId="33282" xr:uid="{5C619928-C3DC-4973-95BE-15B042A7F502}"/>
    <cellStyle name="40% - Cor5 52 2 5" xfId="23350" xr:uid="{5A5C19A5-DDD0-40A4-8A0A-905183FA9335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4" xfId="11986" xr:uid="{00000000-0005-0000-0000-000063030000}"/>
    <cellStyle name="40% - Cor5 52 4 2" xfId="29502" xr:uid="{63B0FC4E-CCCB-4DD5-81D9-64B4C9ED69A7}"/>
    <cellStyle name="40% - Cor5 52 5" xfId="32104" xr:uid="{D8AD7135-2A02-4C63-A019-0190ECD97D46}"/>
    <cellStyle name="40% - Cor5 52 6" xfId="21452" xr:uid="{B0F5C85D-EA39-49C2-8B8B-79EABFB50B1A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3" xfId="13878" xr:uid="{00000000-0005-0000-0000-000064030000}"/>
    <cellStyle name="40% - Cor5 53 2 3 2" xfId="30691" xr:uid="{85A53E5C-AA71-4118-9445-B5686C6C6D11}"/>
    <cellStyle name="40% - Cor5 53 2 4" xfId="33283" xr:uid="{AE884886-E91E-43AE-8106-E216BC8DE7B9}"/>
    <cellStyle name="40% - Cor5 53 2 5" xfId="23351" xr:uid="{4044DD08-9924-43CA-8E7D-8CF9B019008F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4" xfId="11987" xr:uid="{00000000-0005-0000-0000-000064030000}"/>
    <cellStyle name="40% - Cor5 53 4 2" xfId="29503" xr:uid="{71443808-5443-4696-A985-9F6576F2FC7B}"/>
    <cellStyle name="40% - Cor5 53 5" xfId="32105" xr:uid="{68E411E6-311A-4F34-B13E-76931FD057DB}"/>
    <cellStyle name="40% - Cor5 53 6" xfId="21453" xr:uid="{9790610B-1242-4852-A5CC-0AA7CCB0AECC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3" xfId="13879" xr:uid="{00000000-0005-0000-0000-000065030000}"/>
    <cellStyle name="40% - Cor5 54 2 3 2" xfId="30692" xr:uid="{E0C026CF-E2E4-4B19-8524-333731989B9C}"/>
    <cellStyle name="40% - Cor5 54 2 4" xfId="33284" xr:uid="{554B1D82-E230-45FD-921B-4633DF80A103}"/>
    <cellStyle name="40% - Cor5 54 2 5" xfId="23352" xr:uid="{5003C757-388B-471B-991C-45D6882F5391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4" xfId="11988" xr:uid="{00000000-0005-0000-0000-000065030000}"/>
    <cellStyle name="40% - Cor5 54 4 2" xfId="29504" xr:uid="{0F0CD2CD-2B9B-44CA-9CC2-B1D0C97D00EC}"/>
    <cellStyle name="40% - Cor5 54 5" xfId="32106" xr:uid="{CC2C8C92-4BD3-4ABA-B642-13ECFD424C9C}"/>
    <cellStyle name="40% - Cor5 54 6" xfId="21454" xr:uid="{F466D434-7F02-4798-B8E6-68FDABEB4B32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3" xfId="13880" xr:uid="{00000000-0005-0000-0000-000066030000}"/>
    <cellStyle name="40% - Cor5 55 2 3 2" xfId="30693" xr:uid="{3F931F3A-68E9-464C-8FB7-118625D4626A}"/>
    <cellStyle name="40% - Cor5 55 2 4" xfId="33285" xr:uid="{03AD9A75-60E6-4D7B-B706-E445C201495D}"/>
    <cellStyle name="40% - Cor5 55 2 5" xfId="23353" xr:uid="{D8307279-27DA-412E-A900-A9606F715C10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4" xfId="11989" xr:uid="{00000000-0005-0000-0000-000066030000}"/>
    <cellStyle name="40% - Cor5 55 4 2" xfId="29505" xr:uid="{3A81040C-6140-40E4-B40A-8A13996E6289}"/>
    <cellStyle name="40% - Cor5 55 5" xfId="32107" xr:uid="{74B39E1E-EF60-44D4-B523-9B044C86EF2B}"/>
    <cellStyle name="40% - Cor5 55 6" xfId="21455" xr:uid="{2A9C4639-3471-485B-90EB-9EB55F500FE2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3" xfId="13881" xr:uid="{00000000-0005-0000-0000-000067030000}"/>
    <cellStyle name="40% - Cor5 56 2 3 2" xfId="30694" xr:uid="{5EC6474C-A22B-4B2F-A9A5-684091D2D46F}"/>
    <cellStyle name="40% - Cor5 56 2 4" xfId="33286" xr:uid="{8DED7933-7682-426E-8258-8ACC70F2A9B4}"/>
    <cellStyle name="40% - Cor5 56 2 5" xfId="23354" xr:uid="{D6854A69-A17A-4ED6-8BC6-DF6E10D5D89D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4" xfId="11990" xr:uid="{00000000-0005-0000-0000-000067030000}"/>
    <cellStyle name="40% - Cor5 56 4 2" xfId="29506" xr:uid="{63734806-2863-4F52-8942-FBEB479B2B6F}"/>
    <cellStyle name="40% - Cor5 56 5" xfId="32108" xr:uid="{D7966928-32D6-44DF-8008-5C4AB66C995E}"/>
    <cellStyle name="40% - Cor5 56 6" xfId="21456" xr:uid="{24179136-DCCB-4F6E-BF91-6218368AEB67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3" xfId="13882" xr:uid="{00000000-0005-0000-0000-000068030000}"/>
    <cellStyle name="40% - Cor5 57 2 3 2" xfId="30695" xr:uid="{84B73C49-EC92-4A04-89EE-18D2F85F58E8}"/>
    <cellStyle name="40% - Cor5 57 2 4" xfId="33287" xr:uid="{9CEC32AF-A0E0-4521-AB7D-B61A946810BE}"/>
    <cellStyle name="40% - Cor5 57 2 5" xfId="23355" xr:uid="{6BB90376-52AF-4C25-B3CA-F7BD7C8E431D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4" xfId="11991" xr:uid="{00000000-0005-0000-0000-000068030000}"/>
    <cellStyle name="40% - Cor5 57 4 2" xfId="29507" xr:uid="{4C87E4D9-E5D9-43E5-8B3F-128C4124EE60}"/>
    <cellStyle name="40% - Cor5 57 5" xfId="32109" xr:uid="{07AF4455-A649-46F1-BC51-C4AB891BAE15}"/>
    <cellStyle name="40% - Cor5 57 6" xfId="21457" xr:uid="{F41C5A68-95D1-450E-A150-4BD59701BB6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3" xfId="13883" xr:uid="{00000000-0005-0000-0000-000069030000}"/>
    <cellStyle name="40% - Cor5 58 2 3 2" xfId="30696" xr:uid="{B91174DC-98FA-4ABC-87F0-8A18FB699A35}"/>
    <cellStyle name="40% - Cor5 58 2 4" xfId="33288" xr:uid="{9FA6A4FB-4680-4376-895C-93DD98B1E30B}"/>
    <cellStyle name="40% - Cor5 58 2 5" xfId="23356" xr:uid="{41F68B77-1E16-429F-82C7-22B9F37F6E89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4" xfId="11992" xr:uid="{00000000-0005-0000-0000-000069030000}"/>
    <cellStyle name="40% - Cor5 58 4 2" xfId="29508" xr:uid="{6483DB16-B38B-4144-B948-04FEF8A22757}"/>
    <cellStyle name="40% - Cor5 58 5" xfId="32110" xr:uid="{7A42BEFB-BB14-4DB7-B054-B4E17C86ECE6}"/>
    <cellStyle name="40% - Cor5 58 6" xfId="21458" xr:uid="{2ACA6A57-8DB3-4920-9FC1-A7BA790EA3DA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3" xfId="13884" xr:uid="{00000000-0005-0000-0000-00006A030000}"/>
    <cellStyle name="40% - Cor5 59 2 3 2" xfId="30697" xr:uid="{96989630-D7C4-4A15-BC8F-1FAC81EBB4B0}"/>
    <cellStyle name="40% - Cor5 59 2 4" xfId="33289" xr:uid="{70538055-D398-4241-A643-60E2D980A3B7}"/>
    <cellStyle name="40% - Cor5 59 2 5" xfId="23357" xr:uid="{72E3A0BA-9DD1-49AD-9A5B-AD4F28A4A869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4" xfId="11993" xr:uid="{00000000-0005-0000-0000-00006A030000}"/>
    <cellStyle name="40% - Cor5 59 4 2" xfId="29509" xr:uid="{4CEB247C-57DF-4577-9BE7-71BD63633738}"/>
    <cellStyle name="40% - Cor5 59 5" xfId="32111" xr:uid="{CDB07BE5-88CD-4122-B497-C69A5397FB19}"/>
    <cellStyle name="40% - Cor5 59 6" xfId="21459" xr:uid="{2FAA4925-88EE-4120-8744-2E2B1CE89B78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3" xfId="13886" xr:uid="{00000000-0005-0000-0000-00006C030000}"/>
    <cellStyle name="40% - Cor5 6 2 2 3 2" xfId="30699" xr:uid="{F5CB8849-04B5-4723-9B5E-DF6BEB80C064}"/>
    <cellStyle name="40% - Cor5 6 2 2 4" xfId="33291" xr:uid="{8B7AC9FA-54D5-4021-B928-B76AF83963D3}"/>
    <cellStyle name="40% - Cor5 6 2 2 5" xfId="23359" xr:uid="{37504018-38B7-47D4-BB37-4CE5EA11B18B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4" xfId="11995" xr:uid="{00000000-0005-0000-0000-00006C030000}"/>
    <cellStyle name="40% - Cor5 6 2 4 2" xfId="29511" xr:uid="{58E9D14A-B18A-433E-A3CE-8877946600FD}"/>
    <cellStyle name="40% - Cor5 6 2 5" xfId="32113" xr:uid="{0B17522A-CD90-4015-9E80-09B8F29EAA8F}"/>
    <cellStyle name="40% - Cor5 6 2 6" xfId="21461" xr:uid="{DA6210DC-186E-4566-9E18-ECD8B1851BD5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3" xfId="13885" xr:uid="{00000000-0005-0000-0000-00006B030000}"/>
    <cellStyle name="40% - Cor5 6 3 3 2" xfId="30698" xr:uid="{1DE4E8FF-07E1-47D0-BFBE-737DE91C76EE}"/>
    <cellStyle name="40% - Cor5 6 3 4" xfId="33290" xr:uid="{BF2612B1-9BDB-47D2-B556-5D8BB0535B14}"/>
    <cellStyle name="40% - Cor5 6 3 5" xfId="23358" xr:uid="{916C689A-353A-4154-8B5F-84917D3DCD04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5" xfId="11994" xr:uid="{00000000-0005-0000-0000-00006B030000}"/>
    <cellStyle name="40% - Cor5 6 5 2" xfId="29510" xr:uid="{E8ABD6B7-6439-4079-A91D-395BEE6CADCF}"/>
    <cellStyle name="40% - Cor5 6 6" xfId="32112" xr:uid="{FA5CD484-748F-485A-B299-0F1EEDD86D82}"/>
    <cellStyle name="40% - Cor5 6 7" xfId="21460" xr:uid="{4684F4FA-3C7A-4ED6-A84A-CF988CC6AD64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3" xfId="13887" xr:uid="{00000000-0005-0000-0000-00006D030000}"/>
    <cellStyle name="40% - Cor5 60 2 3 2" xfId="30700" xr:uid="{909D9490-3A6E-467A-B01A-72ECF231D9E3}"/>
    <cellStyle name="40% - Cor5 60 2 4" xfId="33292" xr:uid="{41BE1138-45EB-4716-A7C2-E72BF8B71DB3}"/>
    <cellStyle name="40% - Cor5 60 2 5" xfId="23360" xr:uid="{4ED4B2C7-0528-461F-B164-0C31C74CC6DB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4" xfId="11996" xr:uid="{00000000-0005-0000-0000-00006D030000}"/>
    <cellStyle name="40% - Cor5 60 4 2" xfId="29512" xr:uid="{A7559479-5235-4973-A1B4-C65241B76A32}"/>
    <cellStyle name="40% - Cor5 60 5" xfId="32114" xr:uid="{B4DA71F2-AE4F-4966-BCFD-14A2ED965397}"/>
    <cellStyle name="40% - Cor5 60 6" xfId="21462" xr:uid="{242727D4-1D9E-4378-9B70-E35BD9A424C2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3" xfId="13888" xr:uid="{00000000-0005-0000-0000-00006E030000}"/>
    <cellStyle name="40% - Cor5 61 2 3 2" xfId="30701" xr:uid="{73CE136D-6EFB-46C9-A6A1-C7BCF1653D80}"/>
    <cellStyle name="40% - Cor5 61 2 4" xfId="33293" xr:uid="{7962C5F5-CF96-4C68-B7CF-7B72BB11E629}"/>
    <cellStyle name="40% - Cor5 61 2 5" xfId="23361" xr:uid="{7CF64FC1-A436-4F3F-879A-A2F8FBE79F5F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4" xfId="11997" xr:uid="{00000000-0005-0000-0000-00006E030000}"/>
    <cellStyle name="40% - Cor5 61 4 2" xfId="29513" xr:uid="{24A52E8F-1AE9-4667-AD3F-CF8A3E045586}"/>
    <cellStyle name="40% - Cor5 61 5" xfId="32115" xr:uid="{CB25881B-72A8-4B21-947E-2266FB1937E2}"/>
    <cellStyle name="40% - Cor5 61 6" xfId="21463" xr:uid="{4A3ABB50-11C4-456E-98D0-62DE70B1E619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3" xfId="13889" xr:uid="{00000000-0005-0000-0000-00006F030000}"/>
    <cellStyle name="40% - Cor5 62 2 3 2" xfId="30702" xr:uid="{6B200D2C-9856-46C5-9C69-A4E3D881B8FC}"/>
    <cellStyle name="40% - Cor5 62 2 4" xfId="33294" xr:uid="{0436EFF3-F37D-4814-92B4-A90655259A53}"/>
    <cellStyle name="40% - Cor5 62 2 5" xfId="23362" xr:uid="{3FDE27DD-6660-466C-8493-560023BEBFD4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4" xfId="11998" xr:uid="{00000000-0005-0000-0000-00006F030000}"/>
    <cellStyle name="40% - Cor5 62 4 2" xfId="29514" xr:uid="{05BBFACF-0358-4BC5-A6C2-2DA29223F77C}"/>
    <cellStyle name="40% - Cor5 62 5" xfId="32116" xr:uid="{4FB21ACE-94AA-458B-8C30-B3446AD45607}"/>
    <cellStyle name="40% - Cor5 62 6" xfId="21464" xr:uid="{B52B97F3-523A-4099-B9E1-6B76C1275A6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3" xfId="13890" xr:uid="{00000000-0005-0000-0000-000070030000}"/>
    <cellStyle name="40% - Cor5 63 2 3 2" xfId="30703" xr:uid="{4261865E-6914-44C4-B96C-DAFB1CE62789}"/>
    <cellStyle name="40% - Cor5 63 2 4" xfId="33295" xr:uid="{EC2800B1-0586-4563-966B-B5FB465B7323}"/>
    <cellStyle name="40% - Cor5 63 2 5" xfId="23363" xr:uid="{64F75ED4-1F4C-421C-9570-E447E0C993E0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4" xfId="11999" xr:uid="{00000000-0005-0000-0000-000070030000}"/>
    <cellStyle name="40% - Cor5 63 4 2" xfId="29515" xr:uid="{F90C9D44-7772-40F6-BCA1-FF7766179C50}"/>
    <cellStyle name="40% - Cor5 63 5" xfId="32117" xr:uid="{B214C720-1081-4EAB-ABB5-A7742DC66DCA}"/>
    <cellStyle name="40% - Cor5 63 6" xfId="21465" xr:uid="{51156C70-967F-4C7B-9D6D-E212362EFBB8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3" xfId="13891" xr:uid="{00000000-0005-0000-0000-000071030000}"/>
    <cellStyle name="40% - Cor5 64 2 3 2" xfId="30704" xr:uid="{ACFAFCC3-ECFE-48E5-AD03-93DFA149C251}"/>
    <cellStyle name="40% - Cor5 64 2 4" xfId="33296" xr:uid="{AECFE648-9FFD-425B-BFE5-D73B0434762E}"/>
    <cellStyle name="40% - Cor5 64 2 5" xfId="23364" xr:uid="{9E881338-2E4D-43D1-B2BC-0AA139376177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4" xfId="12000" xr:uid="{00000000-0005-0000-0000-000071030000}"/>
    <cellStyle name="40% - Cor5 64 4 2" xfId="29516" xr:uid="{18685C11-C5B7-4968-9DD3-45D298CDF876}"/>
    <cellStyle name="40% - Cor5 64 5" xfId="32118" xr:uid="{663DBCED-EFEA-4028-A05C-05E023F81F94}"/>
    <cellStyle name="40% - Cor5 64 6" xfId="21466" xr:uid="{1F43AE84-B846-4689-AFBD-57584AAE98F4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3" xfId="13892" xr:uid="{00000000-0005-0000-0000-000072030000}"/>
    <cellStyle name="40% - Cor5 65 2 3 2" xfId="30705" xr:uid="{957B28C5-92BC-452B-A189-B46D23786686}"/>
    <cellStyle name="40% - Cor5 65 2 4" xfId="33297" xr:uid="{8336A71C-1A49-4651-A9A9-EDE66B3334C9}"/>
    <cellStyle name="40% - Cor5 65 2 5" xfId="23365" xr:uid="{BD75DB19-5647-4CE7-B15F-FBD81471291C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4" xfId="12001" xr:uid="{00000000-0005-0000-0000-000072030000}"/>
    <cellStyle name="40% - Cor5 65 4 2" xfId="29517" xr:uid="{E33D4C6E-7608-4A73-902A-B8A056B7841C}"/>
    <cellStyle name="40% - Cor5 65 5" xfId="32119" xr:uid="{BF9F8CD1-19E3-4464-8763-6A5DE72E0C9B}"/>
    <cellStyle name="40% - Cor5 65 6" xfId="21467" xr:uid="{BE81FDCC-02C4-4BA2-91D1-F808B904B45A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3" xfId="13893" xr:uid="{00000000-0005-0000-0000-000073030000}"/>
    <cellStyle name="40% - Cor5 66 2 3 2" xfId="30706" xr:uid="{2DB82D46-63F6-4FCD-AF7C-BA7F905171AB}"/>
    <cellStyle name="40% - Cor5 66 2 4" xfId="33298" xr:uid="{1C3973AD-8C24-4728-B8B1-0B84C0B370B2}"/>
    <cellStyle name="40% - Cor5 66 2 5" xfId="23366" xr:uid="{322118F7-F952-41F3-8272-F7463B9CC33D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4" xfId="12002" xr:uid="{00000000-0005-0000-0000-000073030000}"/>
    <cellStyle name="40% - Cor5 66 4 2" xfId="29518" xr:uid="{53E6B0D9-E425-4D8F-914F-F1FB6374DFA2}"/>
    <cellStyle name="40% - Cor5 66 5" xfId="32120" xr:uid="{D94125A2-D3A6-424E-B854-B803C4DFC2A8}"/>
    <cellStyle name="40% - Cor5 66 6" xfId="21468" xr:uid="{70AA5DFC-4191-4E8B-B648-B0B208AA6E13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3" xfId="13894" xr:uid="{00000000-0005-0000-0000-000074030000}"/>
    <cellStyle name="40% - Cor5 67 2 3 2" xfId="30707" xr:uid="{5E54FDF4-511D-457E-A583-D942C0570034}"/>
    <cellStyle name="40% - Cor5 67 2 4" xfId="33299" xr:uid="{3B5BE848-E987-4ECE-9D62-2678E73C3A63}"/>
    <cellStyle name="40% - Cor5 67 2 5" xfId="23367" xr:uid="{47840D23-2B81-435D-90DE-8700437915F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4" xfId="12003" xr:uid="{00000000-0005-0000-0000-000074030000}"/>
    <cellStyle name="40% - Cor5 67 4 2" xfId="29519" xr:uid="{59FEA17B-5BC5-494A-9369-54BD295DB84F}"/>
    <cellStyle name="40% - Cor5 67 5" xfId="32121" xr:uid="{5ACE8AAD-7863-42A6-9B84-7912C1C6928F}"/>
    <cellStyle name="40% - Cor5 67 6" xfId="21469" xr:uid="{05F75383-60F4-49E9-8B9B-62F80F289D38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3" xfId="13895" xr:uid="{00000000-0005-0000-0000-000075030000}"/>
    <cellStyle name="40% - Cor5 68 2 3 2" xfId="30708" xr:uid="{F4E19A08-4A78-435F-BF61-3175CED289D1}"/>
    <cellStyle name="40% - Cor5 68 2 4" xfId="33300" xr:uid="{BA81B163-3C63-4A8E-96E4-8A66FEE68E3E}"/>
    <cellStyle name="40% - Cor5 68 2 5" xfId="23368" xr:uid="{6236D887-E686-4259-8AC9-92F56806A826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4" xfId="12004" xr:uid="{00000000-0005-0000-0000-000075030000}"/>
    <cellStyle name="40% - Cor5 68 4 2" xfId="29520" xr:uid="{DED567D4-36C1-4466-A63E-0932F9E76DE0}"/>
    <cellStyle name="40% - Cor5 68 5" xfId="32122" xr:uid="{32781423-18FA-46DE-8B48-67B96D570A91}"/>
    <cellStyle name="40% - Cor5 68 6" xfId="21470" xr:uid="{DCF2399D-FF61-44BE-918B-EAE1C93F8320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3" xfId="13896" xr:uid="{00000000-0005-0000-0000-000076030000}"/>
    <cellStyle name="40% - Cor5 69 2 3 2" xfId="30709" xr:uid="{40DE8850-47D1-4819-B163-1A9D1181EA13}"/>
    <cellStyle name="40% - Cor5 69 2 4" xfId="33301" xr:uid="{8D36AF18-9F3B-43E7-B138-570932F53CB8}"/>
    <cellStyle name="40% - Cor5 69 2 5" xfId="23369" xr:uid="{BC13BAFA-0A12-4B2B-98B8-447371A8A1EB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4" xfId="12005" xr:uid="{00000000-0005-0000-0000-000076030000}"/>
    <cellStyle name="40% - Cor5 69 4 2" xfId="29521" xr:uid="{494DFF80-137A-434D-85A5-24F91D9F1812}"/>
    <cellStyle name="40% - Cor5 69 5" xfId="32123" xr:uid="{ACFDA216-A894-48D4-9098-E001EBA91F85}"/>
    <cellStyle name="40% - Cor5 69 6" xfId="21471" xr:uid="{7E3D3549-ED93-44B7-94BD-99D6F364D2DE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3" xfId="13898" xr:uid="{00000000-0005-0000-0000-000078030000}"/>
    <cellStyle name="40% - Cor5 7 2 2 3 2" xfId="30711" xr:uid="{D5F0FEA1-BAF1-46B1-9D21-2F5934F3C9C4}"/>
    <cellStyle name="40% - Cor5 7 2 2 4" xfId="33303" xr:uid="{78617C7B-5486-49BF-BA52-FCC8250C4525}"/>
    <cellStyle name="40% - Cor5 7 2 2 5" xfId="23371" xr:uid="{98958FF8-5821-4497-91D2-442361E765D9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4" xfId="12007" xr:uid="{00000000-0005-0000-0000-000078030000}"/>
    <cellStyle name="40% - Cor5 7 2 4 2" xfId="29523" xr:uid="{FB5700DF-5DAB-4BC3-9E30-06B4AA8CD9B0}"/>
    <cellStyle name="40% - Cor5 7 2 5" xfId="32125" xr:uid="{937B6E44-7E8A-45B6-A987-6E5D363EADCF}"/>
    <cellStyle name="40% - Cor5 7 2 6" xfId="21473" xr:uid="{63F55EAA-3639-483F-8223-8E21157EFA8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3" xfId="13897" xr:uid="{00000000-0005-0000-0000-000077030000}"/>
    <cellStyle name="40% - Cor5 7 3 3 2" xfId="30710" xr:uid="{F7107EFE-E74B-49DF-A985-6C327487597E}"/>
    <cellStyle name="40% - Cor5 7 3 4" xfId="33302" xr:uid="{FF78FE80-A197-4FB7-96DA-DAF345F38A76}"/>
    <cellStyle name="40% - Cor5 7 3 5" xfId="23370" xr:uid="{B5384BF7-A3EC-4A96-9550-D183AB89F214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5" xfId="12006" xr:uid="{00000000-0005-0000-0000-000077030000}"/>
    <cellStyle name="40% - Cor5 7 5 2" xfId="29522" xr:uid="{C22A62DD-6B9B-4BA9-ACB1-D2A1B67B4A0A}"/>
    <cellStyle name="40% - Cor5 7 6" xfId="32124" xr:uid="{59A08E8C-A870-4A1E-A601-913031C1F9A7}"/>
    <cellStyle name="40% - Cor5 7 7" xfId="21472" xr:uid="{A9A74705-C779-41AA-99E1-FA8AAB40D3E0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3" xfId="13899" xr:uid="{00000000-0005-0000-0000-000079030000}"/>
    <cellStyle name="40% - Cor5 70 2 3 2" xfId="30712" xr:uid="{82336405-D8A6-4133-BC32-62387AE4C112}"/>
    <cellStyle name="40% - Cor5 70 2 4" xfId="33304" xr:uid="{9407FC83-AAB6-4C15-A7C0-F2A79CF93139}"/>
    <cellStyle name="40% - Cor5 70 2 5" xfId="23372" xr:uid="{17E06C33-B61E-4E4E-8CDB-C5FFFE7186DE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4" xfId="12008" xr:uid="{00000000-0005-0000-0000-000079030000}"/>
    <cellStyle name="40% - Cor5 70 4 2" xfId="29524" xr:uid="{D8252177-388C-40A8-8E3F-4E022F73CF4C}"/>
    <cellStyle name="40% - Cor5 70 5" xfId="32126" xr:uid="{79ECD427-7288-41F3-8032-4B26186D1B1B}"/>
    <cellStyle name="40% - Cor5 70 6" xfId="21474" xr:uid="{C60B1BB8-BB53-467F-8666-66BBFF942147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3" xfId="13900" xr:uid="{00000000-0005-0000-0000-00007A030000}"/>
    <cellStyle name="40% - Cor5 71 2 3 2" xfId="30713" xr:uid="{51DE22B9-530A-41A6-9791-8B9CFE76F41F}"/>
    <cellStyle name="40% - Cor5 71 2 4" xfId="33305" xr:uid="{6484E136-3A24-49E0-8D17-14F8F3E6855E}"/>
    <cellStyle name="40% - Cor5 71 2 5" xfId="23373" xr:uid="{99BF8C0D-E7E4-4220-A628-11B3FB069784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4" xfId="12009" xr:uid="{00000000-0005-0000-0000-00007A030000}"/>
    <cellStyle name="40% - Cor5 71 4 2" xfId="29525" xr:uid="{D3AFAC43-8D92-4DCF-9EB3-BF0A0D0EB99D}"/>
    <cellStyle name="40% - Cor5 71 5" xfId="32127" xr:uid="{1D4C1317-E083-4DE7-9AB5-3CC7295408BC}"/>
    <cellStyle name="40% - Cor5 71 6" xfId="21475" xr:uid="{7156F56A-3F10-49CE-8A00-E37A0EADBE07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3" xfId="13901" xr:uid="{00000000-0005-0000-0000-00007B030000}"/>
    <cellStyle name="40% - Cor5 72 2 3 2" xfId="30714" xr:uid="{42684505-B5CF-4C86-BA70-B0D7F656C12E}"/>
    <cellStyle name="40% - Cor5 72 2 4" xfId="33306" xr:uid="{48400E04-75E5-494D-8407-63630EA58CB0}"/>
    <cellStyle name="40% - Cor5 72 2 5" xfId="23374" xr:uid="{80B7542B-CE98-426D-9213-2079D017E176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4" xfId="12010" xr:uid="{00000000-0005-0000-0000-00007B030000}"/>
    <cellStyle name="40% - Cor5 72 4 2" xfId="29526" xr:uid="{41ECCD0F-0C3B-4235-88A1-38329A3A96CB}"/>
    <cellStyle name="40% - Cor5 72 5" xfId="32128" xr:uid="{CE0156AF-234A-4C8B-AEF8-077445BE58DF}"/>
    <cellStyle name="40% - Cor5 72 6" xfId="21476" xr:uid="{D0597A31-8C2E-4DD0-B77C-D9E56830232C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3" xfId="13902" xr:uid="{00000000-0005-0000-0000-00007C030000}"/>
    <cellStyle name="40% - Cor5 73 2 3 2" xfId="30715" xr:uid="{EFE2B480-5FFF-4AF3-AD36-99E59EA678F8}"/>
    <cellStyle name="40% - Cor5 73 2 4" xfId="33307" xr:uid="{C3E9E701-87BB-4111-B503-A37292FF6BAC}"/>
    <cellStyle name="40% - Cor5 73 2 5" xfId="23375" xr:uid="{DA25023D-0CF9-41E3-B04C-D028F4DD0BD5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4" xfId="12011" xr:uid="{00000000-0005-0000-0000-00007C030000}"/>
    <cellStyle name="40% - Cor5 73 4 2" xfId="29527" xr:uid="{571979A8-365A-4083-A9DF-E6B2AF5E89AA}"/>
    <cellStyle name="40% - Cor5 73 5" xfId="32129" xr:uid="{7E35E70C-BE22-4389-BBD8-AE49E0B02D7D}"/>
    <cellStyle name="40% - Cor5 73 6" xfId="21477" xr:uid="{9505CB9E-5A7E-46A7-A532-D7A52D821710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3" xfId="13027" xr:uid="{00000000-0005-0000-0000-000097050000}"/>
    <cellStyle name="40% - Cor5 74 2 4" xfId="22500" xr:uid="{90F3B185-6B58-4C46-9048-5B66D8E7D9AF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4" xfId="11133" xr:uid="{00000000-0005-0000-0000-000097050000}"/>
    <cellStyle name="40% - Cor5 74 4 2" xfId="28658" xr:uid="{780B9A18-DFF6-4454-8240-4CF55F1A2F65}"/>
    <cellStyle name="40% - Cor5 74 5" xfId="31260" xr:uid="{AB687A4B-E980-4733-8AE9-C9DE85D61C18}"/>
    <cellStyle name="40% - Cor5 74 6" xfId="20605" xr:uid="{4C0EEE25-F3A9-4487-A721-65758C24BF54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3" xfId="12961" xr:uid="{00000000-0005-0000-0000-0000CF120000}"/>
    <cellStyle name="40% - Cor5 75 3 2" xfId="29814" xr:uid="{BF9AB763-E859-417A-BD1A-B0414771F52E}"/>
    <cellStyle name="40% - Cor5 75 4" xfId="32414" xr:uid="{F8DFEEA1-DF86-46D6-9FDC-CB1F12313302}"/>
    <cellStyle name="40% - Cor5 75 5" xfId="22434" xr:uid="{0E71CB29-88FF-4F14-BF32-29CB64CE8F6E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3" xfId="32438" xr:uid="{3EE967D5-68D6-400C-A041-CDC6EE2DE46D}"/>
    <cellStyle name="40% - Cor5 76 4" xfId="24084" xr:uid="{A245C0C0-91A4-45A1-BA02-8A769C57432C}"/>
    <cellStyle name="40% - Cor5 77" xfId="10821" xr:uid="{00000000-0005-0000-0000-0000CF350000}"/>
    <cellStyle name="40% - Cor5 77 2" xfId="28553" xr:uid="{26C968FF-063F-4E3D-91E7-040FD3841115}"/>
    <cellStyle name="40% - Cor5 78" xfId="33610" xr:uid="{653445B1-B383-4382-93A5-FD3D3F330D78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3" xfId="13904" xr:uid="{00000000-0005-0000-0000-00007E030000}"/>
    <cellStyle name="40% - Cor5 8 2 2 3 2" xfId="30717" xr:uid="{281FC55F-CA22-4531-BED1-CC8C0F6C133A}"/>
    <cellStyle name="40% - Cor5 8 2 2 4" xfId="33309" xr:uid="{06D44B8F-56FF-4D23-BA3C-B2E76474E7EC}"/>
    <cellStyle name="40% - Cor5 8 2 2 5" xfId="23377" xr:uid="{2B2E423B-6E91-4E17-8E99-D741E9F91E11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4" xfId="12013" xr:uid="{00000000-0005-0000-0000-00007E030000}"/>
    <cellStyle name="40% - Cor5 8 2 4 2" xfId="29529" xr:uid="{48E4036E-939B-4C02-AF16-7183DFDF04ED}"/>
    <cellStyle name="40% - Cor5 8 2 5" xfId="32131" xr:uid="{524FDAB0-AFFB-4A3E-93A3-FEB7FAC59F38}"/>
    <cellStyle name="40% - Cor5 8 2 6" xfId="21479" xr:uid="{3E79381F-C16D-49DA-9B55-08F15EA6507E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3" xfId="13903" xr:uid="{00000000-0005-0000-0000-00007D030000}"/>
    <cellStyle name="40% - Cor5 8 3 3 2" xfId="30716" xr:uid="{E55F8CED-9D34-4186-A8B9-091DE81D03C3}"/>
    <cellStyle name="40% - Cor5 8 3 4" xfId="33308" xr:uid="{D53B7D55-0589-45EB-83B5-C4E019762F33}"/>
    <cellStyle name="40% - Cor5 8 3 5" xfId="23376" xr:uid="{5C2E722F-1427-49E8-AAC0-404B21AAA9A2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5" xfId="12012" xr:uid="{00000000-0005-0000-0000-00007D030000}"/>
    <cellStyle name="40% - Cor5 8 5 2" xfId="29528" xr:uid="{B9088C31-E6FA-44FE-9ACA-9DCEF84D54D3}"/>
    <cellStyle name="40% - Cor5 8 6" xfId="32130" xr:uid="{45EA26EA-D8F5-4A4F-9227-393C4340CEE2}"/>
    <cellStyle name="40% - Cor5 8 7" xfId="21478" xr:uid="{03CFDB74-2D9C-4BCE-AB8F-393756ABD52D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3" xfId="13906" xr:uid="{00000000-0005-0000-0000-000080030000}"/>
    <cellStyle name="40% - Cor5 9 2 2 3 2" xfId="30719" xr:uid="{56670B07-5D5B-491C-9332-467C47A5CC31}"/>
    <cellStyle name="40% - Cor5 9 2 2 4" xfId="33311" xr:uid="{60330129-5FEA-4AD3-AD6B-6AF631047395}"/>
    <cellStyle name="40% - Cor5 9 2 2 5" xfId="23379" xr:uid="{89A55144-9C46-4A42-BD59-7233C9C10EFB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4" xfId="12015" xr:uid="{00000000-0005-0000-0000-000080030000}"/>
    <cellStyle name="40% - Cor5 9 2 4 2" xfId="29531" xr:uid="{D9CA015C-2674-4EF1-ABD3-76171946A047}"/>
    <cellStyle name="40% - Cor5 9 2 5" xfId="32133" xr:uid="{2FF29A76-7FA8-4462-BD8C-78814C3D992C}"/>
    <cellStyle name="40% - Cor5 9 2 6" xfId="21481" xr:uid="{8EF15AA2-0F4D-48B7-91FC-AE113C8EC764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3" xfId="13905" xr:uid="{00000000-0005-0000-0000-00007F030000}"/>
    <cellStyle name="40% - Cor5 9 3 3 2" xfId="30718" xr:uid="{AE654D03-D2FA-4896-B269-B5AC4E9CE4D3}"/>
    <cellStyle name="40% - Cor5 9 3 4" xfId="33310" xr:uid="{07AD07B8-E9CC-4FCD-B2D0-B6F7189AE838}"/>
    <cellStyle name="40% - Cor5 9 3 5" xfId="23378" xr:uid="{B3FC3AD2-9BB6-48FC-90E7-075C541D8ACF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5" xfId="12014" xr:uid="{00000000-0005-0000-0000-00007F030000}"/>
    <cellStyle name="40% - Cor5 9 5 2" xfId="29530" xr:uid="{78C78B8B-89A0-45EC-A20A-0BA43D403B34}"/>
    <cellStyle name="40% - Cor5 9 6" xfId="32132" xr:uid="{98EE6F8C-B319-46B1-92B5-DAF182BBDB74}"/>
    <cellStyle name="40% - Cor5 9 7" xfId="21480" xr:uid="{6220D9E5-D28C-485F-9E09-F8CE5720CAFB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3" xfId="13907" xr:uid="{00000000-0005-0000-0000-000082030000}"/>
    <cellStyle name="40% - Cor6 10 2 3 2" xfId="30720" xr:uid="{2D7AF539-457C-4528-99DE-33E3393D969D}"/>
    <cellStyle name="40% - Cor6 10 2 4" xfId="33312" xr:uid="{B95DD39B-A009-406F-A979-E760446A351D}"/>
    <cellStyle name="40% - Cor6 10 2 5" xfId="23380" xr:uid="{4ECC4F25-FDDA-40A4-B6C2-8FB0954205A3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4" xfId="12016" xr:uid="{00000000-0005-0000-0000-000082030000}"/>
    <cellStyle name="40% - Cor6 10 4 2" xfId="29532" xr:uid="{84461BAE-FDF1-47E8-B2E2-EC41472DD686}"/>
    <cellStyle name="40% - Cor6 10 5" xfId="32134" xr:uid="{A061BE8D-BB30-43A0-8342-417AF3555B5C}"/>
    <cellStyle name="40% - Cor6 10 6" xfId="21482" xr:uid="{FF4E86FC-B641-46B1-8B63-467703648322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3" xfId="13908" xr:uid="{00000000-0005-0000-0000-000083030000}"/>
    <cellStyle name="40% - Cor6 11 2 3 2" xfId="30721" xr:uid="{02E42F73-4787-4832-AE8D-7A4218A99FB1}"/>
    <cellStyle name="40% - Cor6 11 2 4" xfId="33313" xr:uid="{93B57311-3054-4039-9F88-6A2F4E0384AA}"/>
    <cellStyle name="40% - Cor6 11 2 5" xfId="23381" xr:uid="{3111CBDD-2461-4658-A84D-C8136BD7DDA0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4" xfId="12017" xr:uid="{00000000-0005-0000-0000-000083030000}"/>
    <cellStyle name="40% - Cor6 11 4 2" xfId="29533" xr:uid="{0C4AB8FB-EC26-4DD6-93E3-E7494206F475}"/>
    <cellStyle name="40% - Cor6 11 5" xfId="32135" xr:uid="{7EEA8203-A956-4217-862E-481EF3C79AC7}"/>
    <cellStyle name="40% - Cor6 11 6" xfId="21483" xr:uid="{AD71789F-DB2B-4981-8FF8-D85C02B0BC69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3" xfId="13909" xr:uid="{00000000-0005-0000-0000-000084030000}"/>
    <cellStyle name="40% - Cor6 12 2 3 2" xfId="30722" xr:uid="{547F2B9F-51F2-43E7-B709-88FF7E605BA6}"/>
    <cellStyle name="40% - Cor6 12 2 4" xfId="33314" xr:uid="{32256435-30F5-4BA1-890E-CD5E3D6428F9}"/>
    <cellStyle name="40% - Cor6 12 2 5" xfId="23382" xr:uid="{F7DC357F-42C9-4B08-AF0B-EC036C57DD7D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4" xfId="12018" xr:uid="{00000000-0005-0000-0000-000084030000}"/>
    <cellStyle name="40% - Cor6 12 4 2" xfId="29534" xr:uid="{7AD48284-E869-4BAB-841E-AA4467BF5997}"/>
    <cellStyle name="40% - Cor6 12 5" xfId="32136" xr:uid="{C8DB5325-8C84-4CE1-ABCE-D37048552C08}"/>
    <cellStyle name="40% - Cor6 12 6" xfId="21484" xr:uid="{B6B9A46B-968B-4BEF-8A3E-6A16FFDC0FEE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3" xfId="13910" xr:uid="{00000000-0005-0000-0000-000085030000}"/>
    <cellStyle name="40% - Cor6 13 2 3 2" xfId="30723" xr:uid="{596E9FC7-1BD8-4032-BE85-D1F556C79A22}"/>
    <cellStyle name="40% - Cor6 13 2 4" xfId="33315" xr:uid="{8A4EE826-3978-4170-9E06-2BBBEE503741}"/>
    <cellStyle name="40% - Cor6 13 2 5" xfId="23383" xr:uid="{13B7AE97-9DC8-4141-B425-33F6492EFCF6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4" xfId="12019" xr:uid="{00000000-0005-0000-0000-000085030000}"/>
    <cellStyle name="40% - Cor6 13 4 2" xfId="29535" xr:uid="{C688C177-7B4A-42F7-8605-25DECEB8EB92}"/>
    <cellStyle name="40% - Cor6 13 5" xfId="32137" xr:uid="{6B076E94-8DD1-4B4F-947A-86CBFFB5E296}"/>
    <cellStyle name="40% - Cor6 13 6" xfId="21485" xr:uid="{9E0F2CB5-7560-4189-94F5-2263B4824D09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3" xfId="13911" xr:uid="{00000000-0005-0000-0000-000086030000}"/>
    <cellStyle name="40% - Cor6 14 2 3 2" xfId="30724" xr:uid="{93641B55-A531-492C-B81E-541B1FAB4F0B}"/>
    <cellStyle name="40% - Cor6 14 2 4" xfId="33316" xr:uid="{F36DF2E7-370B-4704-9CE5-1C8190DB171A}"/>
    <cellStyle name="40% - Cor6 14 2 5" xfId="23384" xr:uid="{72A16F71-7C9E-49E7-98EC-85A14D594A70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4" xfId="12020" xr:uid="{00000000-0005-0000-0000-000086030000}"/>
    <cellStyle name="40% - Cor6 14 4 2" xfId="29536" xr:uid="{EDFB337F-8F4C-4462-9B38-B1D5505EFE82}"/>
    <cellStyle name="40% - Cor6 14 5" xfId="32138" xr:uid="{19B73B97-A0F6-4B08-BB57-E884055938A5}"/>
    <cellStyle name="40% - Cor6 14 6" xfId="21486" xr:uid="{4E787013-7082-4AE9-88D8-FC62D6B6F3BB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3" xfId="13912" xr:uid="{00000000-0005-0000-0000-000087030000}"/>
    <cellStyle name="40% - Cor6 15 2 3 2" xfId="30725" xr:uid="{3BD286A1-CC01-423E-B472-E2FB525B5C76}"/>
    <cellStyle name="40% - Cor6 15 2 4" xfId="33317" xr:uid="{49A3F8F5-3341-4B72-9252-D55859DB8458}"/>
    <cellStyle name="40% - Cor6 15 2 5" xfId="23385" xr:uid="{949FFF13-AB4E-413E-8CE8-26E0BE560B22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4" xfId="12021" xr:uid="{00000000-0005-0000-0000-000087030000}"/>
    <cellStyle name="40% - Cor6 15 4 2" xfId="29537" xr:uid="{25331ACE-E02E-4F63-A2C1-E787079C27BF}"/>
    <cellStyle name="40% - Cor6 15 5" xfId="32139" xr:uid="{71E82C72-E259-4D24-B98C-FE5E3097A0A9}"/>
    <cellStyle name="40% - Cor6 15 6" xfId="21487" xr:uid="{B4C58A96-7930-48F5-8B5A-5495562C0985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3" xfId="13913" xr:uid="{00000000-0005-0000-0000-000088030000}"/>
    <cellStyle name="40% - Cor6 16 2 3 2" xfId="30726" xr:uid="{6593BDC2-43AB-4026-B80B-6FEF09C729EF}"/>
    <cellStyle name="40% - Cor6 16 2 4" xfId="33318" xr:uid="{E432D4ED-2D3F-4528-9A04-F88AB9F24DF6}"/>
    <cellStyle name="40% - Cor6 16 2 5" xfId="23386" xr:uid="{A3044A61-E44E-4920-B463-986651BA9D74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4" xfId="12022" xr:uid="{00000000-0005-0000-0000-000088030000}"/>
    <cellStyle name="40% - Cor6 16 4 2" xfId="29538" xr:uid="{26B829BD-2D1E-4CEC-A8AA-5A03EA5167F5}"/>
    <cellStyle name="40% - Cor6 16 5" xfId="32140" xr:uid="{894689D1-733D-4356-BDC5-820DCBB7CF45}"/>
    <cellStyle name="40% - Cor6 16 6" xfId="21488" xr:uid="{02259BD6-17AE-4757-8368-F9C59F5D65AD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3" xfId="13914" xr:uid="{00000000-0005-0000-0000-000089030000}"/>
    <cellStyle name="40% - Cor6 17 2 3 2" xfId="30727" xr:uid="{104E4677-9004-478B-9221-69DED2B1450A}"/>
    <cellStyle name="40% - Cor6 17 2 4" xfId="33319" xr:uid="{4C27149A-26D2-42A8-9914-25C53292F7F7}"/>
    <cellStyle name="40% - Cor6 17 2 5" xfId="23387" xr:uid="{A41B5BB9-A8CE-4F5E-B5B3-2D2796E6EFEB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4" xfId="12023" xr:uid="{00000000-0005-0000-0000-000089030000}"/>
    <cellStyle name="40% - Cor6 17 4 2" xfId="29539" xr:uid="{A965CBB5-BC8E-4509-820D-0C7DFF70F77F}"/>
    <cellStyle name="40% - Cor6 17 5" xfId="32141" xr:uid="{5E3D1B2B-955F-4F4F-9C78-5AF87FBEA398}"/>
    <cellStyle name="40% - Cor6 17 6" xfId="21489" xr:uid="{3E3E5DC2-7759-4EB4-BCA5-E8EF6116B75C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3" xfId="13915" xr:uid="{00000000-0005-0000-0000-00008A030000}"/>
    <cellStyle name="40% - Cor6 18 2 3 2" xfId="30728" xr:uid="{6222B220-F3A3-4BB1-8422-2EF731C27EA5}"/>
    <cellStyle name="40% - Cor6 18 2 4" xfId="33320" xr:uid="{B62B75DC-A676-4147-91D7-1FE0E9C24355}"/>
    <cellStyle name="40% - Cor6 18 2 5" xfId="23388" xr:uid="{B37049D5-7250-4F95-A51E-0C5D370FB02D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4" xfId="12024" xr:uid="{00000000-0005-0000-0000-00008A030000}"/>
    <cellStyle name="40% - Cor6 18 4 2" xfId="29540" xr:uid="{E711BC9B-72DF-431F-A2D4-6B412AF6620A}"/>
    <cellStyle name="40% - Cor6 18 5" xfId="32142" xr:uid="{12D05163-3971-4C7C-8882-4AE45FD8C794}"/>
    <cellStyle name="40% - Cor6 18 6" xfId="21490" xr:uid="{093D1290-101C-4E7B-99EF-06022E5E060F}"/>
    <cellStyle name="40% - Cor6 19" xfId="2999" xr:uid="{00000000-0005-0000-0000-00008B030000}"/>
    <cellStyle name="40% - Cor6 2" xfId="141" xr:uid="{00000000-0005-0000-0000-00006D000000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3" xfId="13917" xr:uid="{00000000-0005-0000-0000-00008D030000}"/>
    <cellStyle name="40% - Cor6 2 2 2 2 4" xfId="23390" xr:uid="{F6CB9526-D963-433D-B9A1-D75808B1841B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4" xfId="12026" xr:uid="{00000000-0005-0000-0000-00008D030000}"/>
    <cellStyle name="40% - Cor6 2 2 2 4 2" xfId="29542" xr:uid="{C97B6195-8864-4817-92FC-E3971BDFA541}"/>
    <cellStyle name="40% - Cor6 2 2 2 5" xfId="32144" xr:uid="{BD702C18-8623-4870-BD51-31ED9C622850}"/>
    <cellStyle name="40% - Cor6 2 2 2 6" xfId="21492" xr:uid="{6008559C-1A6E-468E-80F5-8C6F00337285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3" xfId="10983" xr:uid="{00000000-0005-0000-0000-000046000000}"/>
    <cellStyle name="40% - Cor6 2 2 3 3 2" xfId="30730" xr:uid="{F04B1FCE-09E7-4B4F-B197-A3630D022EDC}"/>
    <cellStyle name="40% - Cor6 2 2 3 4" xfId="33322" xr:uid="{18CBB5A6-6A9C-4E8B-919B-69DD9C5622FD}"/>
    <cellStyle name="40% - Cor6 2 2 3 5" xfId="20393" xr:uid="{274FF2ED-5D18-4F78-BB76-08B48D291BF5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3" xfId="12897" xr:uid="{00000000-0005-0000-0000-000046000000}"/>
    <cellStyle name="40% - Cor6 2 2 4 4" xfId="22369" xr:uid="{A8FE8471-286D-4E1D-A709-8C36B328414C}"/>
    <cellStyle name="40% - Cor6 2 2 5" xfId="28450" xr:uid="{C21B4147-578A-4554-BDF1-45EF7752D728}"/>
    <cellStyle name="40% - Cor6 2 2 6" xfId="31143" xr:uid="{F208ACF5-3C7C-46C5-91F1-E5A4E7121129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3" xfId="13916" xr:uid="{00000000-0005-0000-0000-00008C030000}"/>
    <cellStyle name="40% - Cor6 2 3 2 4" xfId="23389" xr:uid="{51511BEC-9C74-4804-858C-09CD138B0F74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4" xfId="12025" xr:uid="{00000000-0005-0000-0000-00008C030000}"/>
    <cellStyle name="40% - Cor6 2 3 4 2" xfId="29541" xr:uid="{127ADFBF-E55C-4C51-AC12-37E97AC826BD}"/>
    <cellStyle name="40% - Cor6 2 3 5" xfId="32143" xr:uid="{C7478B4C-CE05-4F8E-BCA3-CED5DB0D1304}"/>
    <cellStyle name="40% - Cor6 2 3 6" xfId="21491" xr:uid="{10EFE01D-1DB4-4AE1-9054-81D85B8F875A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3" xfId="10901" xr:uid="{00000000-0005-0000-0000-000045000000}"/>
    <cellStyle name="40% - Cor6 2 4 3 2" xfId="30729" xr:uid="{6903C934-E622-4F1C-94CC-777E08D21837}"/>
    <cellStyle name="40% - Cor6 2 4 4" xfId="33321" xr:uid="{7CBE7240-E6A8-4119-B2AB-CB3CEBDA43E2}"/>
    <cellStyle name="40% - Cor6 2 4 5" xfId="20315" xr:uid="{72DBF578-037B-4ADC-AEF5-F982AA989B0C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3" xfId="12818" xr:uid="{00000000-0005-0000-0000-000045000000}"/>
    <cellStyle name="40% - Cor6 2 5 4" xfId="22290" xr:uid="{3E82D92B-DBC6-47DE-8881-297583EE18C6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7" xfId="10215" xr:uid="{00000000-0005-0000-0000-00006D000000}"/>
    <cellStyle name="40% - Cor6 2 7 2" xfId="28372" xr:uid="{4FBEA93F-B3BA-4482-87A3-9B5BBD63B7E4}"/>
    <cellStyle name="40% - Cor6 2 8" xfId="31065" xr:uid="{FFE9028F-09C6-4607-B036-44C951DF776B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3" xfId="13918" xr:uid="{00000000-0005-0000-0000-00008E030000}"/>
    <cellStyle name="40% - Cor6 20 2 3 2" xfId="30731" xr:uid="{7E9E3983-7A7F-49F3-99EC-D30414FF1E56}"/>
    <cellStyle name="40% - Cor6 20 2 4" xfId="33323" xr:uid="{75A419FE-E6C5-406B-8B9F-FF22D8278764}"/>
    <cellStyle name="40% - Cor6 20 2 5" xfId="23391" xr:uid="{A35FE43D-2162-468E-8184-4FC4164BA93E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4" xfId="12027" xr:uid="{00000000-0005-0000-0000-00008E030000}"/>
    <cellStyle name="40% - Cor6 20 4 2" xfId="29543" xr:uid="{E64DBB15-0915-421E-8151-61E041B17138}"/>
    <cellStyle name="40% - Cor6 20 5" xfId="32145" xr:uid="{2F0B1B0E-C7EF-40FC-A82B-BB834434B297}"/>
    <cellStyle name="40% - Cor6 20 6" xfId="21493" xr:uid="{D3FA0B89-C643-4A1A-BD69-5DA905B9E7CE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3" xfId="13919" xr:uid="{00000000-0005-0000-0000-00008F030000}"/>
    <cellStyle name="40% - Cor6 21 2 3 2" xfId="30732" xr:uid="{F04FCA70-EF82-4072-B0FD-C5668A031A68}"/>
    <cellStyle name="40% - Cor6 21 2 4" xfId="33324" xr:uid="{578ABAFA-93FB-45CB-82A2-2FFE3B870C22}"/>
    <cellStyle name="40% - Cor6 21 2 5" xfId="23392" xr:uid="{B10FF67B-34C3-4D48-B389-2B12D14CBBD1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4" xfId="12028" xr:uid="{00000000-0005-0000-0000-00008F030000}"/>
    <cellStyle name="40% - Cor6 21 4 2" xfId="29544" xr:uid="{A604332C-F24D-4B2D-9E18-DD22656CD9D7}"/>
    <cellStyle name="40% - Cor6 21 5" xfId="32146" xr:uid="{641FE7F4-3AD7-49B2-9678-97203F934B8A}"/>
    <cellStyle name="40% - Cor6 21 6" xfId="21494" xr:uid="{0E432236-0E7B-4911-9C06-E74598940C9E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3" xfId="13920" xr:uid="{00000000-0005-0000-0000-000090030000}"/>
    <cellStyle name="40% - Cor6 22 2 3 2" xfId="30733" xr:uid="{486BACAA-742B-4F2F-B343-32AE1C6C4884}"/>
    <cellStyle name="40% - Cor6 22 2 4" xfId="33325" xr:uid="{51775C8D-CCC2-4DB7-9162-8F5DBD2518F3}"/>
    <cellStyle name="40% - Cor6 22 2 5" xfId="23393" xr:uid="{D97D9B38-8B31-4627-850A-4FC471D5A580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4" xfId="12029" xr:uid="{00000000-0005-0000-0000-000090030000}"/>
    <cellStyle name="40% - Cor6 22 4 2" xfId="29545" xr:uid="{3F50BB7E-BBD9-46FA-9F68-95EDEBC52C9C}"/>
    <cellStyle name="40% - Cor6 22 5" xfId="32147" xr:uid="{DB1D8FC7-8AB7-4352-8B50-0E98BA160490}"/>
    <cellStyle name="40% - Cor6 22 6" xfId="21495" xr:uid="{60AC935A-04F4-4467-96B2-C8185FA5A28E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3" xfId="13921" xr:uid="{00000000-0005-0000-0000-000091030000}"/>
    <cellStyle name="40% - Cor6 23 2 3 2" xfId="30734" xr:uid="{BFB45BC1-C77A-48AA-9455-7AEDC86AD678}"/>
    <cellStyle name="40% - Cor6 23 2 4" xfId="33326" xr:uid="{8749DC3B-A856-4671-BB0B-BC457B633BD3}"/>
    <cellStyle name="40% - Cor6 23 2 5" xfId="23394" xr:uid="{9C789394-DF3F-48DA-A4AF-6E80C80C1B69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4" xfId="12030" xr:uid="{00000000-0005-0000-0000-000091030000}"/>
    <cellStyle name="40% - Cor6 23 4 2" xfId="29546" xr:uid="{CEF665A6-0C49-41A3-B4E8-9AD4D243AE29}"/>
    <cellStyle name="40% - Cor6 23 5" xfId="32148" xr:uid="{3FDEDA0D-0E64-4476-AC5C-CFED19869F34}"/>
    <cellStyle name="40% - Cor6 23 6" xfId="21496" xr:uid="{63E2C53A-3076-4FAE-9D7F-F785DB8B125B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3" xfId="13922" xr:uid="{00000000-0005-0000-0000-000092030000}"/>
    <cellStyle name="40% - Cor6 24 2 3 2" xfId="30735" xr:uid="{79EB2230-5B02-4DBC-AD7E-265BD79374F7}"/>
    <cellStyle name="40% - Cor6 24 2 4" xfId="33327" xr:uid="{80E7C219-29CC-45DB-AF68-4C9383B0670D}"/>
    <cellStyle name="40% - Cor6 24 2 5" xfId="23395" xr:uid="{902A3249-9CCD-4F52-9E15-C3E78455153A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4" xfId="12031" xr:uid="{00000000-0005-0000-0000-000092030000}"/>
    <cellStyle name="40% - Cor6 24 4 2" xfId="29547" xr:uid="{39A1F368-01B3-40A9-A98D-5AA85C1971B4}"/>
    <cellStyle name="40% - Cor6 24 5" xfId="32149" xr:uid="{E6870F6D-18F0-4E65-9A43-B7E1D394B3FA}"/>
    <cellStyle name="40% - Cor6 24 6" xfId="21497" xr:uid="{769D391B-0C7B-4820-BCF2-C911772993F6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3" xfId="13923" xr:uid="{00000000-0005-0000-0000-000093030000}"/>
    <cellStyle name="40% - Cor6 25 2 3 2" xfId="30736" xr:uid="{7AF74F7E-5ABC-4576-B24B-F2CD64FB792F}"/>
    <cellStyle name="40% - Cor6 25 2 4" xfId="33328" xr:uid="{7E2CA04F-4F28-44F8-AAF4-AEBF427DA94E}"/>
    <cellStyle name="40% - Cor6 25 2 5" xfId="23396" xr:uid="{7FFB7CCA-35E5-45C3-A6A4-A54AE12783B6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4" xfId="12032" xr:uid="{00000000-0005-0000-0000-000093030000}"/>
    <cellStyle name="40% - Cor6 25 4 2" xfId="29548" xr:uid="{A8A6FE5F-C72C-4361-82BB-B11DFC3FAB94}"/>
    <cellStyle name="40% - Cor6 25 5" xfId="32150" xr:uid="{AF24C10A-99F9-44DA-A508-E45CE6F41BD3}"/>
    <cellStyle name="40% - Cor6 25 6" xfId="21498" xr:uid="{3AD88DE7-A14F-4B9C-BB31-9FAB0EAC8CF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3" xfId="13924" xr:uid="{00000000-0005-0000-0000-000094030000}"/>
    <cellStyle name="40% - Cor6 26 2 3 2" xfId="30737" xr:uid="{3A805487-252D-433B-AAB1-A6E5382B736B}"/>
    <cellStyle name="40% - Cor6 26 2 4" xfId="33329" xr:uid="{64653A83-FDF2-42D5-94DC-F621A4741B79}"/>
    <cellStyle name="40% - Cor6 26 2 5" xfId="23397" xr:uid="{5E750DBC-34BE-4531-B75E-F39B7DF2D60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4" xfId="12033" xr:uid="{00000000-0005-0000-0000-000094030000}"/>
    <cellStyle name="40% - Cor6 26 4 2" xfId="29549" xr:uid="{59C8CE52-1227-4DF6-BFF7-9415E772D245}"/>
    <cellStyle name="40% - Cor6 26 5" xfId="32151" xr:uid="{D7462A60-5AD4-4062-8D58-DA34F37E0094}"/>
    <cellStyle name="40% - Cor6 26 6" xfId="21499" xr:uid="{61D964D4-46B9-49B7-94CB-B2C658BC4D7E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3" xfId="13925" xr:uid="{00000000-0005-0000-0000-000095030000}"/>
    <cellStyle name="40% - Cor6 27 2 3 2" xfId="30738" xr:uid="{5FEC018D-CAAC-4AB9-AE83-42D6A45A8177}"/>
    <cellStyle name="40% - Cor6 27 2 4" xfId="33330" xr:uid="{A2BFF5BE-E57E-40DF-A65C-E7895CDC53F2}"/>
    <cellStyle name="40% - Cor6 27 2 5" xfId="23398" xr:uid="{AA5D32CF-63CC-4172-B0AF-13192D1AB192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4" xfId="12034" xr:uid="{00000000-0005-0000-0000-000095030000}"/>
    <cellStyle name="40% - Cor6 27 4 2" xfId="29550" xr:uid="{7C92B7A2-C6EC-4131-9314-10F1B6DBD8D8}"/>
    <cellStyle name="40% - Cor6 27 5" xfId="32152" xr:uid="{9456139D-4143-4F61-BB4E-8A8172D6F0B0}"/>
    <cellStyle name="40% - Cor6 27 6" xfId="21500" xr:uid="{5516AC57-DCE7-41A6-AF69-CE04E3A72101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3" xfId="13926" xr:uid="{00000000-0005-0000-0000-000096030000}"/>
    <cellStyle name="40% - Cor6 28 2 3 2" xfId="30739" xr:uid="{40BFD586-FDFF-4CF3-9163-ECC28F8E7716}"/>
    <cellStyle name="40% - Cor6 28 2 4" xfId="33331" xr:uid="{C6233529-3FEC-41FA-84EA-6C1BCB96FDDD}"/>
    <cellStyle name="40% - Cor6 28 2 5" xfId="23399" xr:uid="{22DB3052-3794-4BD5-BFF5-2E7B9A3ED08D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4" xfId="12035" xr:uid="{00000000-0005-0000-0000-000096030000}"/>
    <cellStyle name="40% - Cor6 28 4 2" xfId="29551" xr:uid="{1D52EB20-11B8-417F-9418-60C37B7CAAD1}"/>
    <cellStyle name="40% - Cor6 28 5" xfId="32153" xr:uid="{9497509A-7190-43B4-A189-CF2636369360}"/>
    <cellStyle name="40% - Cor6 28 6" xfId="21501" xr:uid="{D5078395-1120-4E44-8E78-B6F535F68945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3" xfId="13927" xr:uid="{00000000-0005-0000-0000-000097030000}"/>
    <cellStyle name="40% - Cor6 29 2 3 2" xfId="30740" xr:uid="{F622428E-B86F-4DC0-93D9-775F4DFE502D}"/>
    <cellStyle name="40% - Cor6 29 2 4" xfId="33332" xr:uid="{70A069F1-24C2-4704-9F54-64738C31402E}"/>
    <cellStyle name="40% - Cor6 29 2 5" xfId="23400" xr:uid="{4DFDFCE1-1736-4FEF-8D93-5E2E0C0B76AD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4" xfId="12036" xr:uid="{00000000-0005-0000-0000-000097030000}"/>
    <cellStyle name="40% - Cor6 29 4 2" xfId="29552" xr:uid="{1BF20827-86F1-4C96-8CCD-E99FA49E5205}"/>
    <cellStyle name="40% - Cor6 29 5" xfId="32154" xr:uid="{8BFA22A7-74E5-48EB-82C1-F3603D839890}"/>
    <cellStyle name="40% - Cor6 29 6" xfId="21502" xr:uid="{B629AE9C-4A8A-4D0D-9134-D3C1C2A57037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3" xfId="13929" xr:uid="{00000000-0005-0000-0000-000099030000}"/>
    <cellStyle name="40% - Cor6 3 2 2 3 2" xfId="30742" xr:uid="{A73B172E-62C7-4DAE-A93D-C1645B869322}"/>
    <cellStyle name="40% - Cor6 3 2 2 4" xfId="33334" xr:uid="{AEC5B41F-E65D-426C-96C9-C63ED58DD714}"/>
    <cellStyle name="40% - Cor6 3 2 2 5" xfId="23402" xr:uid="{D59BB487-E385-44A7-8102-8E0B362E2552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4" xfId="12038" xr:uid="{00000000-0005-0000-0000-000099030000}"/>
    <cellStyle name="40% - Cor6 3 2 4 2" xfId="29554" xr:uid="{565F927A-16E9-469C-B556-28F4BB5BB5D9}"/>
    <cellStyle name="40% - Cor6 3 2 5" xfId="32156" xr:uid="{22CE654F-EF3C-4EBE-A3B4-A29C841D001A}"/>
    <cellStyle name="40% - Cor6 3 2 6" xfId="21504" xr:uid="{8BDFEBBC-3EAB-4594-BF95-E22C58C0C7DC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3" xfId="13928" xr:uid="{00000000-0005-0000-0000-000098030000}"/>
    <cellStyle name="40% - Cor6 3 3 2 4" xfId="23401" xr:uid="{5742304D-DEC0-4560-8352-CFF225890665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4" xfId="12037" xr:uid="{00000000-0005-0000-0000-000098030000}"/>
    <cellStyle name="40% - Cor6 3 3 4 2" xfId="29553" xr:uid="{82F80FFB-BFE0-4909-826E-780B7A23FB27}"/>
    <cellStyle name="40% - Cor6 3 3 5" xfId="32155" xr:uid="{96C3B368-226D-4FDA-90B2-76F79E42001D}"/>
    <cellStyle name="40% - Cor6 3 3 6" xfId="21503" xr:uid="{F4E386F8-B2F3-4AF5-A917-DE479D030757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3" xfId="10955" xr:uid="{00000000-0005-0000-0000-000047000000}"/>
    <cellStyle name="40% - Cor6 3 4 3 2" xfId="30741" xr:uid="{D007FFC4-B519-4A17-99EA-BF9CCBDFE7A9}"/>
    <cellStyle name="40% - Cor6 3 4 4" xfId="33333" xr:uid="{CF2FF123-4E15-486E-9BA4-808D7A3ADF5E}"/>
    <cellStyle name="40% - Cor6 3 4 5" xfId="20365" xr:uid="{773B8299-F53E-4500-8969-378AD422F6A9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3" xfId="12869" xr:uid="{00000000-0005-0000-0000-000047000000}"/>
    <cellStyle name="40% - Cor6 3 5 4" xfId="22341" xr:uid="{54332D1E-18F5-4643-8E5E-ADD832E30E93}"/>
    <cellStyle name="40% - Cor6 3 6" xfId="28422" xr:uid="{12D74FE9-56D4-4146-A4CF-B667C63FC79B}"/>
    <cellStyle name="40% - Cor6 3 7" xfId="31115" xr:uid="{CFC489C2-DFB7-4992-A17D-452ACBD45EBA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3" xfId="13930" xr:uid="{00000000-0005-0000-0000-00009A030000}"/>
    <cellStyle name="40% - Cor6 30 2 3 2" xfId="30743" xr:uid="{EF7AB250-E863-4CA4-BBC6-0A08C1801D90}"/>
    <cellStyle name="40% - Cor6 30 2 4" xfId="33335" xr:uid="{B3AA514B-E33D-4DF5-9EEC-06397E34199F}"/>
    <cellStyle name="40% - Cor6 30 2 5" xfId="23403" xr:uid="{5B20EA31-6414-4C7C-B833-3BBC3F28EB49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4" xfId="12039" xr:uid="{00000000-0005-0000-0000-00009A030000}"/>
    <cellStyle name="40% - Cor6 30 4 2" xfId="29555" xr:uid="{0273AA37-D5DB-4A79-BEC8-7FE1A985B623}"/>
    <cellStyle name="40% - Cor6 30 5" xfId="32157" xr:uid="{81A2D238-BEA2-418F-B055-F20A371E5A74}"/>
    <cellStyle name="40% - Cor6 30 6" xfId="21505" xr:uid="{7347E5B2-5DED-4EB9-B9D8-C4C9B625E5C2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3" xfId="13931" xr:uid="{00000000-0005-0000-0000-00009B030000}"/>
    <cellStyle name="40% - Cor6 31 2 3 2" xfId="30744" xr:uid="{D203A820-6758-4808-9815-29AB24A4903C}"/>
    <cellStyle name="40% - Cor6 31 2 4" xfId="33336" xr:uid="{2729B990-BC13-4162-B7E1-DC3FB7F83216}"/>
    <cellStyle name="40% - Cor6 31 2 5" xfId="23404" xr:uid="{9DC7ADBC-42D2-4E2B-9487-9BA235AFB197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4" xfId="12040" xr:uid="{00000000-0005-0000-0000-00009B030000}"/>
    <cellStyle name="40% - Cor6 31 4 2" xfId="29556" xr:uid="{68F2F901-DC0A-4F5C-BFF0-8D036D452E16}"/>
    <cellStyle name="40% - Cor6 31 5" xfId="32158" xr:uid="{CDA1971C-84ED-4385-930B-A4C9E1AAA0C9}"/>
    <cellStyle name="40% - Cor6 31 6" xfId="21506" xr:uid="{9A9573B2-71D6-4F90-8DFB-E11C33AB74FE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3" xfId="13932" xr:uid="{00000000-0005-0000-0000-00009C030000}"/>
    <cellStyle name="40% - Cor6 32 2 3 2" xfId="30745" xr:uid="{2CCB4C68-9E36-4093-B55A-457349148E2A}"/>
    <cellStyle name="40% - Cor6 32 2 4" xfId="33337" xr:uid="{885B705A-14C4-461D-BFC9-EBB045439337}"/>
    <cellStyle name="40% - Cor6 32 2 5" xfId="23405" xr:uid="{F5B720CA-56A3-49D2-9B6A-29B13A2E44F3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4" xfId="12041" xr:uid="{00000000-0005-0000-0000-00009C030000}"/>
    <cellStyle name="40% - Cor6 32 4 2" xfId="29557" xr:uid="{6F147730-6AB7-4241-82BF-72620336F30A}"/>
    <cellStyle name="40% - Cor6 32 5" xfId="32159" xr:uid="{379B1FDA-3B17-404E-97DA-831E7FED0ED1}"/>
    <cellStyle name="40% - Cor6 32 6" xfId="21507" xr:uid="{749D5F6C-4709-4548-B51E-B0CF61DBB006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3" xfId="13933" xr:uid="{00000000-0005-0000-0000-00009D030000}"/>
    <cellStyle name="40% - Cor6 33 2 3 2" xfId="30746" xr:uid="{A841EB9A-18F0-4D75-B4B4-F5F6524C5971}"/>
    <cellStyle name="40% - Cor6 33 2 4" xfId="33338" xr:uid="{6D3A316A-FD9A-4814-903E-9A4DD72CD921}"/>
    <cellStyle name="40% - Cor6 33 2 5" xfId="23406" xr:uid="{6888A538-B034-4804-810B-E2E84B771E42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4" xfId="12042" xr:uid="{00000000-0005-0000-0000-00009D030000}"/>
    <cellStyle name="40% - Cor6 33 4 2" xfId="29558" xr:uid="{41C55000-0E49-4FCF-83C6-4D8EA41EFDD7}"/>
    <cellStyle name="40% - Cor6 33 5" xfId="32160" xr:uid="{3306FC11-69E6-439B-846A-8B01DDF65582}"/>
    <cellStyle name="40% - Cor6 33 6" xfId="21508" xr:uid="{165D4012-1EDC-4387-99CC-422BCC1FE8C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3" xfId="13934" xr:uid="{00000000-0005-0000-0000-00009E030000}"/>
    <cellStyle name="40% - Cor6 34 2 3 2" xfId="30747" xr:uid="{71A15B5B-CD2A-4FAC-98AB-2F412BD44C2A}"/>
    <cellStyle name="40% - Cor6 34 2 4" xfId="33339" xr:uid="{86518B38-AFD7-49BA-9E5D-CFE18F5D28CA}"/>
    <cellStyle name="40% - Cor6 34 2 5" xfId="23407" xr:uid="{551B17B2-014E-4C31-9F24-ED6426DED137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4" xfId="12043" xr:uid="{00000000-0005-0000-0000-00009E030000}"/>
    <cellStyle name="40% - Cor6 34 4 2" xfId="29559" xr:uid="{17CDA123-D34C-47CD-BC5F-FD698A120745}"/>
    <cellStyle name="40% - Cor6 34 5" xfId="32161" xr:uid="{BF053541-52A3-4543-9F76-FEA0F8F4992C}"/>
    <cellStyle name="40% - Cor6 34 6" xfId="21509" xr:uid="{866483AD-EBA1-484C-BC07-EAA0F834761D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3" xfId="13935" xr:uid="{00000000-0005-0000-0000-00009F030000}"/>
    <cellStyle name="40% - Cor6 35 2 3 2" xfId="30748" xr:uid="{7AA98EC6-DDA6-4172-BB08-D850533BF4F3}"/>
    <cellStyle name="40% - Cor6 35 2 4" xfId="33340" xr:uid="{7C141264-2043-43F5-9E6C-2CABE8D4D7DE}"/>
    <cellStyle name="40% - Cor6 35 2 5" xfId="23408" xr:uid="{1D18EC8A-BB5C-4C40-A6C8-337B21D07570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4" xfId="12044" xr:uid="{00000000-0005-0000-0000-00009F030000}"/>
    <cellStyle name="40% - Cor6 35 4 2" xfId="29560" xr:uid="{8AAFC278-E38B-4EAC-BC42-607CE0B7FBCB}"/>
    <cellStyle name="40% - Cor6 35 5" xfId="32162" xr:uid="{AC579E73-D277-4875-83A6-2D057F1261CE}"/>
    <cellStyle name="40% - Cor6 35 6" xfId="21510" xr:uid="{3D128E8E-D4BB-4723-8AF8-EDCF190DB977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3" xfId="13936" xr:uid="{00000000-0005-0000-0000-0000A0030000}"/>
    <cellStyle name="40% - Cor6 36 2 3 2" xfId="30749" xr:uid="{A27FBC5C-6456-4C18-A1AB-2C41904408B3}"/>
    <cellStyle name="40% - Cor6 36 2 4" xfId="33341" xr:uid="{7095C7D3-9D3A-40FE-8588-BFD323D5EB98}"/>
    <cellStyle name="40% - Cor6 36 2 5" xfId="23409" xr:uid="{BCC81DAC-BC1F-40F4-A57A-64DDE54DF4C0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4" xfId="12045" xr:uid="{00000000-0005-0000-0000-0000A0030000}"/>
    <cellStyle name="40% - Cor6 36 4 2" xfId="29561" xr:uid="{AD8A7D07-6C32-4632-823C-5FE1777D37C1}"/>
    <cellStyle name="40% - Cor6 36 5" xfId="32163" xr:uid="{59B0187C-1A7B-4A40-AD10-C26E6D5BCD6C}"/>
    <cellStyle name="40% - Cor6 36 6" xfId="21511" xr:uid="{A82448A5-EEC3-4FCD-8088-60FD01FDE239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3" xfId="13937" xr:uid="{00000000-0005-0000-0000-0000A1030000}"/>
    <cellStyle name="40% - Cor6 37 2 3 2" xfId="30750" xr:uid="{5909BF18-BC34-47E5-ACCB-1FC97138F476}"/>
    <cellStyle name="40% - Cor6 37 2 4" xfId="33342" xr:uid="{6972F829-3A7D-43FF-8FA3-C41342567918}"/>
    <cellStyle name="40% - Cor6 37 2 5" xfId="23410" xr:uid="{CF535409-1DF9-4020-877A-3AFDEB417B2B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4" xfId="12046" xr:uid="{00000000-0005-0000-0000-0000A1030000}"/>
    <cellStyle name="40% - Cor6 37 4 2" xfId="29562" xr:uid="{0FD2AC94-F899-410E-96FA-95791752CD24}"/>
    <cellStyle name="40% - Cor6 37 5" xfId="32164" xr:uid="{B1F4492D-212C-4467-96DA-0D7B59591DC4}"/>
    <cellStyle name="40% - Cor6 37 6" xfId="21512" xr:uid="{4ECA278E-B35D-4E22-95B9-94AFC93A46A3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3" xfId="13938" xr:uid="{00000000-0005-0000-0000-0000A2030000}"/>
    <cellStyle name="40% - Cor6 38 2 3 2" xfId="30751" xr:uid="{5F0030D5-17FE-42B5-8BD1-CE5004762563}"/>
    <cellStyle name="40% - Cor6 38 2 4" xfId="33343" xr:uid="{B9DEC276-3673-419B-9418-92AD7A8D5705}"/>
    <cellStyle name="40% - Cor6 38 2 5" xfId="23411" xr:uid="{AD5137BD-6AA3-49FB-9934-E3A43D5756CA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4" xfId="12047" xr:uid="{00000000-0005-0000-0000-0000A2030000}"/>
    <cellStyle name="40% - Cor6 38 4 2" xfId="29563" xr:uid="{1DA5F8A9-7646-4C8F-8299-124C11FC1355}"/>
    <cellStyle name="40% - Cor6 38 5" xfId="32165" xr:uid="{C497AFF2-518A-40FA-A4AE-F25CA97B04BE}"/>
    <cellStyle name="40% - Cor6 38 6" xfId="21513" xr:uid="{AE53489F-D986-47EC-AA94-2022AE56692E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3" xfId="13939" xr:uid="{00000000-0005-0000-0000-0000A3030000}"/>
    <cellStyle name="40% - Cor6 39 2 3 2" xfId="30752" xr:uid="{B87B8A91-889B-4C04-BA52-E43F85D45979}"/>
    <cellStyle name="40% - Cor6 39 2 4" xfId="33344" xr:uid="{B8D7D704-D690-4B1B-AD89-43E29DC17ED4}"/>
    <cellStyle name="40% - Cor6 39 2 5" xfId="23412" xr:uid="{1E087BA1-E395-4D5D-913E-EE4EA8F9A4B5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4" xfId="12048" xr:uid="{00000000-0005-0000-0000-0000A3030000}"/>
    <cellStyle name="40% - Cor6 39 4 2" xfId="29564" xr:uid="{CC66C876-9C8A-4116-A8DC-D106817922AE}"/>
    <cellStyle name="40% - Cor6 39 5" xfId="32166" xr:uid="{0F599C9E-39F7-4CD9-AAF2-C092018086D2}"/>
    <cellStyle name="40% - Cor6 39 6" xfId="21514" xr:uid="{2104990C-D541-4B1B-BD09-5C0985C6ED52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3" xfId="13941" xr:uid="{00000000-0005-0000-0000-0000A5030000}"/>
    <cellStyle name="40% - Cor6 4 2 2 3 2" xfId="30754" xr:uid="{334FF66E-B0F2-4290-9A1A-CA84A540EBD4}"/>
    <cellStyle name="40% - Cor6 4 2 2 4" xfId="33346" xr:uid="{61A344C0-041D-4B83-A5EB-75CB0921317A}"/>
    <cellStyle name="40% - Cor6 4 2 2 5" xfId="23414" xr:uid="{91B3517B-FF43-4268-B1BA-FF7A70B801E5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4" xfId="12050" xr:uid="{00000000-0005-0000-0000-0000A5030000}"/>
    <cellStyle name="40% - Cor6 4 2 4 2" xfId="29566" xr:uid="{5734C322-21D8-408A-8044-7B69DEFB4CFA}"/>
    <cellStyle name="40% - Cor6 4 2 5" xfId="32168" xr:uid="{8AB7C00F-83F7-4334-AF14-E51748E7F467}"/>
    <cellStyle name="40% - Cor6 4 2 6" xfId="21516" xr:uid="{1B3FAE46-4322-476B-9BEC-72F16A94BDCA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3" xfId="13940" xr:uid="{00000000-0005-0000-0000-0000A4030000}"/>
    <cellStyle name="40% - Cor6 4 3 2 4" xfId="23413" xr:uid="{D397515D-DA2B-4F3C-84D5-399153B516DE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4" xfId="12049" xr:uid="{00000000-0005-0000-0000-0000A4030000}"/>
    <cellStyle name="40% - Cor6 4 3 4 2" xfId="29565" xr:uid="{F1A45529-EBFA-4D34-8224-3EFEC8DF89F5}"/>
    <cellStyle name="40% - Cor6 4 3 5" xfId="32167" xr:uid="{3C27643C-6F72-449A-98ED-2C443B82EC65}"/>
    <cellStyle name="40% - Cor6 4 3 6" xfId="21515" xr:uid="{BC111688-07F4-42C1-8D99-5BBAE565159C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3" xfId="11092" xr:uid="{00000000-0005-0000-0000-000030020000}"/>
    <cellStyle name="40% - Cor6 4 4 3 2" xfId="30753" xr:uid="{8825C4A8-CC24-4AEB-B9B7-5B8C086A0D0B}"/>
    <cellStyle name="40% - Cor6 4 4 4" xfId="33345" xr:uid="{E97AB231-FB12-4482-AB16-DDCDFFFF5763}"/>
    <cellStyle name="40% - Cor6 4 4 5" xfId="20540" xr:uid="{F5A10174-407D-45D2-BD5D-19A2D789EBF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3" xfId="12985" xr:uid="{00000000-0005-0000-0000-000030020000}"/>
    <cellStyle name="40% - Cor6 4 5 4" xfId="22459" xr:uid="{22E772CE-079F-4543-8309-C53B9D4A1D81}"/>
    <cellStyle name="40% - Cor6 4 6" xfId="28594" xr:uid="{6B688038-83D8-4134-9F9A-FFB61023C488}"/>
    <cellStyle name="40% - Cor6 4 7" xfId="31221" xr:uid="{741ECE69-EFEE-4E20-AE5B-08B308A30C67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3" xfId="13942" xr:uid="{00000000-0005-0000-0000-0000A6030000}"/>
    <cellStyle name="40% - Cor6 40 2 3 2" xfId="30755" xr:uid="{6DC7278E-52C9-440C-977A-D5FF56CCD58C}"/>
    <cellStyle name="40% - Cor6 40 2 4" xfId="33347" xr:uid="{A4876E6B-7553-4CB5-B4A9-791D16236650}"/>
    <cellStyle name="40% - Cor6 40 2 5" xfId="23415" xr:uid="{F408F005-E996-4FFC-8E3B-E468475B7CA2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4" xfId="12051" xr:uid="{00000000-0005-0000-0000-0000A6030000}"/>
    <cellStyle name="40% - Cor6 40 4 2" xfId="29567" xr:uid="{EC4DD6D0-68FE-4A3E-83FC-D3F95A5C9423}"/>
    <cellStyle name="40% - Cor6 40 5" xfId="32169" xr:uid="{6A22757D-17E4-4D32-B2A3-D306A0B8B0B6}"/>
    <cellStyle name="40% - Cor6 40 6" xfId="21517" xr:uid="{D6D7EE88-E7A9-4741-AF01-193C743AD320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3" xfId="13943" xr:uid="{00000000-0005-0000-0000-0000A7030000}"/>
    <cellStyle name="40% - Cor6 41 2 3 2" xfId="30756" xr:uid="{33E3D8B9-42FC-4FFE-A771-1629FEC087C5}"/>
    <cellStyle name="40% - Cor6 41 2 4" xfId="33348" xr:uid="{DD8B45E4-0BF8-49C6-9628-0ED8E5AC1503}"/>
    <cellStyle name="40% - Cor6 41 2 5" xfId="23416" xr:uid="{A2683BEC-E7D0-4481-B86F-7D79E18B5258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4" xfId="12052" xr:uid="{00000000-0005-0000-0000-0000A7030000}"/>
    <cellStyle name="40% - Cor6 41 4 2" xfId="29568" xr:uid="{41DB184E-FB68-4F83-97D5-736EF08D0A9E}"/>
    <cellStyle name="40% - Cor6 41 5" xfId="32170" xr:uid="{09CAE2DA-E369-4A9C-A07D-123AF07890EA}"/>
    <cellStyle name="40% - Cor6 41 6" xfId="21518" xr:uid="{06AFB89C-3B6C-4B85-99A9-A0809BD55569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3" xfId="13944" xr:uid="{00000000-0005-0000-0000-0000A8030000}"/>
    <cellStyle name="40% - Cor6 42 2 3 2" xfId="30757" xr:uid="{DBA7396B-CBA7-49BD-9F49-67E73EF8E9CA}"/>
    <cellStyle name="40% - Cor6 42 2 4" xfId="33349" xr:uid="{31173C78-8362-47E4-95A7-C88BDCD28585}"/>
    <cellStyle name="40% - Cor6 42 2 5" xfId="23417" xr:uid="{48C3A748-43D5-4364-A5BF-8F6892506517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4" xfId="12053" xr:uid="{00000000-0005-0000-0000-0000A8030000}"/>
    <cellStyle name="40% - Cor6 42 4 2" xfId="29569" xr:uid="{CEE5E4D4-BA8D-40C6-9938-1F36F378345F}"/>
    <cellStyle name="40% - Cor6 42 5" xfId="32171" xr:uid="{5E1C1CD0-0E36-47AD-801C-0DFBF0C1F8AA}"/>
    <cellStyle name="40% - Cor6 42 6" xfId="21519" xr:uid="{AFB33A68-8683-43E2-A256-4811700480E8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3" xfId="13945" xr:uid="{00000000-0005-0000-0000-0000A9030000}"/>
    <cellStyle name="40% - Cor6 43 2 3 2" xfId="30758" xr:uid="{08E453DC-3AB0-449A-803B-5A72606D197D}"/>
    <cellStyle name="40% - Cor6 43 2 4" xfId="33350" xr:uid="{9E080EBC-07E3-4670-921A-4C5206D73B29}"/>
    <cellStyle name="40% - Cor6 43 2 5" xfId="23418" xr:uid="{304CD722-9351-41EC-9EB2-66C452A2E0F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4" xfId="12054" xr:uid="{00000000-0005-0000-0000-0000A9030000}"/>
    <cellStyle name="40% - Cor6 43 4 2" xfId="29570" xr:uid="{31575D3C-4889-4846-8712-017E4D3AFC76}"/>
    <cellStyle name="40% - Cor6 43 5" xfId="32172" xr:uid="{A9D514DE-AA54-47FD-85B7-4FF1AB227F35}"/>
    <cellStyle name="40% - Cor6 43 6" xfId="21520" xr:uid="{F658016A-E8D8-4207-A50C-C8F08BB7DFF9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3" xfId="13946" xr:uid="{00000000-0005-0000-0000-0000AA030000}"/>
    <cellStyle name="40% - Cor6 44 2 3 2" xfId="30759" xr:uid="{E4191FC9-1D97-42D3-9E12-6CC391FF9621}"/>
    <cellStyle name="40% - Cor6 44 2 4" xfId="33351" xr:uid="{ED6A314A-E5C7-46C8-8208-BDEF92F7722B}"/>
    <cellStyle name="40% - Cor6 44 2 5" xfId="23419" xr:uid="{B02FC31F-FE8C-4DBA-B2EE-207AD3EF0D4C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4" xfId="12055" xr:uid="{00000000-0005-0000-0000-0000AA030000}"/>
    <cellStyle name="40% - Cor6 44 4 2" xfId="29571" xr:uid="{45A29D72-02C6-4966-9146-C4B8184B805A}"/>
    <cellStyle name="40% - Cor6 44 5" xfId="32173" xr:uid="{63F67BCB-62F5-4349-B9AE-67954D5DFFCD}"/>
    <cellStyle name="40% - Cor6 44 6" xfId="21521" xr:uid="{95BE4126-E802-48BF-8DE0-9D5C07821D40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3" xfId="13947" xr:uid="{00000000-0005-0000-0000-0000AB030000}"/>
    <cellStyle name="40% - Cor6 45 2 3 2" xfId="30760" xr:uid="{07589362-2167-4095-85F9-02FBC0639DF7}"/>
    <cellStyle name="40% - Cor6 45 2 4" xfId="33352" xr:uid="{B9886EC3-C539-4D5E-A416-A15151740365}"/>
    <cellStyle name="40% - Cor6 45 2 5" xfId="23420" xr:uid="{ED90F879-47EE-4FD9-8FFD-CEC27F98F0E5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4" xfId="12056" xr:uid="{00000000-0005-0000-0000-0000AB030000}"/>
    <cellStyle name="40% - Cor6 45 4 2" xfId="29572" xr:uid="{9C60DC96-1F77-452B-A5A6-BE0058A21542}"/>
    <cellStyle name="40% - Cor6 45 5" xfId="32174" xr:uid="{B3E631DE-477B-4E73-B9B7-1938D544055C}"/>
    <cellStyle name="40% - Cor6 45 6" xfId="21522" xr:uid="{54C384E9-04CD-447F-B8FD-B653D4695759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3" xfId="13948" xr:uid="{00000000-0005-0000-0000-0000AC030000}"/>
    <cellStyle name="40% - Cor6 46 2 3 2" xfId="30761" xr:uid="{038A822F-4181-4968-888F-492ECA59B829}"/>
    <cellStyle name="40% - Cor6 46 2 4" xfId="33353" xr:uid="{7A1947C2-037A-4C80-9DDF-434F4635241F}"/>
    <cellStyle name="40% - Cor6 46 2 5" xfId="23421" xr:uid="{69648015-0B65-4620-B700-F9F2C2084AF9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4" xfId="12057" xr:uid="{00000000-0005-0000-0000-0000AC030000}"/>
    <cellStyle name="40% - Cor6 46 4 2" xfId="29573" xr:uid="{C507455E-1093-484A-A123-B7BF18A46C0D}"/>
    <cellStyle name="40% - Cor6 46 5" xfId="32175" xr:uid="{111A07AD-6CF9-4317-98CE-E94BB4C3BEB7}"/>
    <cellStyle name="40% - Cor6 46 6" xfId="21523" xr:uid="{58C7B17C-A797-412E-8E53-242AFC8B5658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3" xfId="13949" xr:uid="{00000000-0005-0000-0000-0000AD030000}"/>
    <cellStyle name="40% - Cor6 47 2 3 2" xfId="30762" xr:uid="{11CB5594-79F9-46C1-8519-E2528FF1924A}"/>
    <cellStyle name="40% - Cor6 47 2 4" xfId="33354" xr:uid="{3E9C60DA-738D-43DD-A344-62F63822B4C6}"/>
    <cellStyle name="40% - Cor6 47 2 5" xfId="23422" xr:uid="{EA13376F-34CA-40FD-82D7-EC63D715670B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4" xfId="12058" xr:uid="{00000000-0005-0000-0000-0000AD030000}"/>
    <cellStyle name="40% - Cor6 47 4 2" xfId="29574" xr:uid="{6559FF4E-092C-4DE2-9B76-3E236C71245B}"/>
    <cellStyle name="40% - Cor6 47 5" xfId="32176" xr:uid="{0BC0CFD9-6974-4B74-BC77-673ADBC7AFAB}"/>
    <cellStyle name="40% - Cor6 47 6" xfId="21524" xr:uid="{84E17913-CD77-46F8-BC72-49E91F490B9A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3" xfId="13950" xr:uid="{00000000-0005-0000-0000-0000AE030000}"/>
    <cellStyle name="40% - Cor6 48 2 3 2" xfId="30763" xr:uid="{514C6434-BCFA-4D75-9F90-00F922DCB365}"/>
    <cellStyle name="40% - Cor6 48 2 4" xfId="33355" xr:uid="{A82AC6E7-237A-4779-85E7-73C9C8C16902}"/>
    <cellStyle name="40% - Cor6 48 2 5" xfId="23423" xr:uid="{6ED3ACF4-C4E0-4803-B400-5B0BB7304C30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4" xfId="12059" xr:uid="{00000000-0005-0000-0000-0000AE030000}"/>
    <cellStyle name="40% - Cor6 48 4 2" xfId="29575" xr:uid="{40F7401B-BBB4-436D-A7A5-30ADA82A9663}"/>
    <cellStyle name="40% - Cor6 48 5" xfId="32177" xr:uid="{3D6E6A75-E8DB-4693-9AB4-1A70AD44B53F}"/>
    <cellStyle name="40% - Cor6 48 6" xfId="21525" xr:uid="{377A1E13-729F-4439-BF42-9A267C930913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3" xfId="13951" xr:uid="{00000000-0005-0000-0000-0000AF030000}"/>
    <cellStyle name="40% - Cor6 49 2 3 2" xfId="30764" xr:uid="{6228679C-FE7B-4E36-80A6-F7B92255FA75}"/>
    <cellStyle name="40% - Cor6 49 2 4" xfId="33356" xr:uid="{7F78848F-2C53-4E8C-8792-501EC0753A86}"/>
    <cellStyle name="40% - Cor6 49 2 5" xfId="23424" xr:uid="{87C48F0E-1DE3-4C47-84F3-D2DF1E544F29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4" xfId="12060" xr:uid="{00000000-0005-0000-0000-0000AF030000}"/>
    <cellStyle name="40% - Cor6 49 4 2" xfId="29576" xr:uid="{AD6ED549-4C1F-4BE9-87EE-CAD2AA6DF153}"/>
    <cellStyle name="40% - Cor6 49 5" xfId="32178" xr:uid="{AC91CD13-4BE4-434A-B398-57D7D40DF0E9}"/>
    <cellStyle name="40% - Cor6 49 6" xfId="21526" xr:uid="{FD5B13BD-32CA-44A4-98CE-4238C6A0F06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3" xfId="13953" xr:uid="{00000000-0005-0000-0000-0000B1030000}"/>
    <cellStyle name="40% - Cor6 5 2 2 3 2" xfId="30766" xr:uid="{A433507A-161B-4678-8F1A-3C28FEF92FE6}"/>
    <cellStyle name="40% - Cor6 5 2 2 4" xfId="33358" xr:uid="{B86EEDDC-C2B5-4091-A8BD-2B1ADF2C0521}"/>
    <cellStyle name="40% - Cor6 5 2 2 5" xfId="23426" xr:uid="{0D368698-A39C-4019-8AFA-6F57CA94E105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4" xfId="12062" xr:uid="{00000000-0005-0000-0000-0000B1030000}"/>
    <cellStyle name="40% - Cor6 5 2 4 2" xfId="29578" xr:uid="{F407B29F-BEAA-4932-AA1D-EE15B576BC06}"/>
    <cellStyle name="40% - Cor6 5 2 5" xfId="32180" xr:uid="{2B652041-14AA-4BF6-9AAB-D448AB697CF2}"/>
    <cellStyle name="40% - Cor6 5 2 6" xfId="21528" xr:uid="{7CC93805-A625-46B8-8C6A-0CA96AA54103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3" xfId="13952" xr:uid="{00000000-0005-0000-0000-0000B0030000}"/>
    <cellStyle name="40% - Cor6 5 3 2 4" xfId="23425" xr:uid="{212F0301-1320-44F7-BC9D-9E976BC28F4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4" xfId="12061" xr:uid="{00000000-0005-0000-0000-0000B0030000}"/>
    <cellStyle name="40% - Cor6 5 3 4 2" xfId="29577" xr:uid="{4B569FFF-F9B9-45A9-99F2-2ED97C213EC6}"/>
    <cellStyle name="40% - Cor6 5 3 5" xfId="32179" xr:uid="{AA9B0272-2861-4077-AFB2-A4FF682806AB}"/>
    <cellStyle name="40% - Cor6 5 3 6" xfId="21527" xr:uid="{981D6695-D956-4B59-B132-B49E9A6897CF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3" xfId="13009" xr:uid="{00000000-0005-0000-0000-00005A020000}"/>
    <cellStyle name="40% - Cor6 5 4 3 2" xfId="30765" xr:uid="{2F83D942-6B82-49FE-B5FD-8564AA8AECDE}"/>
    <cellStyle name="40% - Cor6 5 4 4" xfId="33357" xr:uid="{6BBCC109-B83B-4AE6-89AE-F22522D89578}"/>
    <cellStyle name="40% - Cor6 5 4 5" xfId="22482" xr:uid="{85CB0039-068A-442D-9B65-D0567D4AB03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6" xfId="11116" xr:uid="{00000000-0005-0000-0000-00005A020000}"/>
    <cellStyle name="40% - Cor6 5 6 2" xfId="28616" xr:uid="{2CC506D2-0AF0-44EA-A799-D6F6A31EBD31}"/>
    <cellStyle name="40% - Cor6 5 7" xfId="31244" xr:uid="{169A2D43-467C-481A-8527-9584A6953043}"/>
    <cellStyle name="40% - Cor6 5 8" xfId="20563" xr:uid="{7D20D7E6-9905-4CA3-8C9D-A634C420C7B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3" xfId="13954" xr:uid="{00000000-0005-0000-0000-0000B2030000}"/>
    <cellStyle name="40% - Cor6 50 2 3 2" xfId="30767" xr:uid="{864F983E-502F-4822-B754-69C8F77B27EB}"/>
    <cellStyle name="40% - Cor6 50 2 4" xfId="33359" xr:uid="{7A354492-C4FC-4B4B-8911-4E8E16A609DD}"/>
    <cellStyle name="40% - Cor6 50 2 5" xfId="23427" xr:uid="{DE8CA1F7-8FCA-410D-89D5-30BD8EF1A371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4" xfId="12063" xr:uid="{00000000-0005-0000-0000-0000B2030000}"/>
    <cellStyle name="40% - Cor6 50 4 2" xfId="29579" xr:uid="{1A8E92D2-88B2-4DC3-AE27-7C3C8BC1263A}"/>
    <cellStyle name="40% - Cor6 50 5" xfId="32181" xr:uid="{DFE5736E-46FC-4E08-A1BD-7D3F57CC59DF}"/>
    <cellStyle name="40% - Cor6 50 6" xfId="21529" xr:uid="{18061141-F38D-48FB-8E75-6CA9FD1E4407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3" xfId="13955" xr:uid="{00000000-0005-0000-0000-0000B3030000}"/>
    <cellStyle name="40% - Cor6 51 2 3 2" xfId="30768" xr:uid="{97DD3111-FB9F-47DC-AC06-FACAC89F4024}"/>
    <cellStyle name="40% - Cor6 51 2 4" xfId="33360" xr:uid="{FB7E78DC-428F-47B7-9FE9-067ED36C1132}"/>
    <cellStyle name="40% - Cor6 51 2 5" xfId="23428" xr:uid="{9CE68054-7AC8-4A1B-8978-F3E23E9FA511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4" xfId="12064" xr:uid="{00000000-0005-0000-0000-0000B3030000}"/>
    <cellStyle name="40% - Cor6 51 4 2" xfId="29580" xr:uid="{7C4076D7-9AB8-4E55-8C6B-0983A573AD26}"/>
    <cellStyle name="40% - Cor6 51 5" xfId="32182" xr:uid="{B1CA4801-F551-48D8-87CD-2D5663BF2043}"/>
    <cellStyle name="40% - Cor6 51 6" xfId="21530" xr:uid="{6B8A6281-0294-4514-B8E9-F4FE1658F867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3" xfId="13956" xr:uid="{00000000-0005-0000-0000-0000B4030000}"/>
    <cellStyle name="40% - Cor6 52 2 3 2" xfId="30769" xr:uid="{3DF6F055-BC2F-45C9-A0C4-CB224496FDE9}"/>
    <cellStyle name="40% - Cor6 52 2 4" xfId="33361" xr:uid="{304AD9BD-C130-4DC8-AF48-C08C8B091B0B}"/>
    <cellStyle name="40% - Cor6 52 2 5" xfId="23429" xr:uid="{CCCADC7E-D1E3-4103-8784-A0F8CC26CEE8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4" xfId="12065" xr:uid="{00000000-0005-0000-0000-0000B4030000}"/>
    <cellStyle name="40% - Cor6 52 4 2" xfId="29581" xr:uid="{B816E6B3-4889-453C-9861-8E2A33F5968E}"/>
    <cellStyle name="40% - Cor6 52 5" xfId="32183" xr:uid="{175F6D7C-2018-4704-ADD8-CAAC57DF815F}"/>
    <cellStyle name="40% - Cor6 52 6" xfId="21531" xr:uid="{746C95B9-ECBE-4192-B744-835CE7479036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3" xfId="13957" xr:uid="{00000000-0005-0000-0000-0000B5030000}"/>
    <cellStyle name="40% - Cor6 53 2 3 2" xfId="30770" xr:uid="{F5A4BB17-B890-4D0B-9157-B93EC7A19401}"/>
    <cellStyle name="40% - Cor6 53 2 4" xfId="33362" xr:uid="{32F7EE23-E0F7-43BD-981C-808C95456AC1}"/>
    <cellStyle name="40% - Cor6 53 2 5" xfId="23430" xr:uid="{3F680CAF-3F2B-4A37-B3A5-0862B734DC20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4" xfId="12066" xr:uid="{00000000-0005-0000-0000-0000B5030000}"/>
    <cellStyle name="40% - Cor6 53 4 2" xfId="29582" xr:uid="{CECDD325-BF36-4119-AC84-8E7AEE97286B}"/>
    <cellStyle name="40% - Cor6 53 5" xfId="32184" xr:uid="{EC01C5C2-5726-4DB2-979A-4C34952D60D7}"/>
    <cellStyle name="40% - Cor6 53 6" xfId="21532" xr:uid="{039C71F9-F9B4-4786-A828-B10C893AD581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3" xfId="13958" xr:uid="{00000000-0005-0000-0000-0000B6030000}"/>
    <cellStyle name="40% - Cor6 54 2 3 2" xfId="30771" xr:uid="{52ACFDA6-2FCE-44D0-AE68-0C001486417F}"/>
    <cellStyle name="40% - Cor6 54 2 4" xfId="33363" xr:uid="{69AF333A-B699-476C-87E6-23518D42E83F}"/>
    <cellStyle name="40% - Cor6 54 2 5" xfId="23431" xr:uid="{C859F8D6-007C-4B6D-9DCF-C57FE77F64FE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4" xfId="12067" xr:uid="{00000000-0005-0000-0000-0000B6030000}"/>
    <cellStyle name="40% - Cor6 54 4 2" xfId="29583" xr:uid="{75C09E90-9C8B-42AD-B43B-0CF6A71D4A57}"/>
    <cellStyle name="40% - Cor6 54 5" xfId="32185" xr:uid="{1080A897-4407-406B-9B96-AC3B516EC75D}"/>
    <cellStyle name="40% - Cor6 54 6" xfId="21533" xr:uid="{E16E5A7D-825D-476D-BE39-F343878D7BBF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3" xfId="13959" xr:uid="{00000000-0005-0000-0000-0000B7030000}"/>
    <cellStyle name="40% - Cor6 55 2 3 2" xfId="30772" xr:uid="{40F7715C-D89A-4A9B-852C-4453C12FCCD3}"/>
    <cellStyle name="40% - Cor6 55 2 4" xfId="33364" xr:uid="{9612109D-6728-461B-80DA-D98ED6A2BCF6}"/>
    <cellStyle name="40% - Cor6 55 2 5" xfId="23432" xr:uid="{06930D98-300A-49A4-BE0A-52CB09391EC9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4" xfId="12068" xr:uid="{00000000-0005-0000-0000-0000B7030000}"/>
    <cellStyle name="40% - Cor6 55 4 2" xfId="29584" xr:uid="{55FE64ED-BECB-4CB9-9EDB-57E838CE3367}"/>
    <cellStyle name="40% - Cor6 55 5" xfId="32186" xr:uid="{976A3521-E949-492E-ADC9-BFDE577DEB10}"/>
    <cellStyle name="40% - Cor6 55 6" xfId="21534" xr:uid="{6935AE47-A41B-4B43-A7A0-C81CDBA426B5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3" xfId="13960" xr:uid="{00000000-0005-0000-0000-0000B8030000}"/>
    <cellStyle name="40% - Cor6 56 2 3 2" xfId="30773" xr:uid="{031A3B48-B2B6-494E-918A-A71D5971FE1D}"/>
    <cellStyle name="40% - Cor6 56 2 4" xfId="33365" xr:uid="{EFA3C4CC-6BB5-4E76-B262-791135FDCA8B}"/>
    <cellStyle name="40% - Cor6 56 2 5" xfId="23433" xr:uid="{0F56BB89-3735-4AE5-855F-0120F590514A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4" xfId="12069" xr:uid="{00000000-0005-0000-0000-0000B8030000}"/>
    <cellStyle name="40% - Cor6 56 4 2" xfId="29585" xr:uid="{0DF0BDA2-A13F-4091-B1B3-1379C5A5E225}"/>
    <cellStyle name="40% - Cor6 56 5" xfId="32187" xr:uid="{87F374DF-2ACC-44D4-93C7-BED1D9EBE67F}"/>
    <cellStyle name="40% - Cor6 56 6" xfId="21535" xr:uid="{FAB45FEE-382A-49B4-9359-CB19846338C0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3" xfId="13961" xr:uid="{00000000-0005-0000-0000-0000B9030000}"/>
    <cellStyle name="40% - Cor6 57 2 3 2" xfId="30774" xr:uid="{A00EB830-55BA-4344-BD92-08CF7E9CE5D9}"/>
    <cellStyle name="40% - Cor6 57 2 4" xfId="33366" xr:uid="{1CA454F8-9890-4C71-BDA8-651313399BC7}"/>
    <cellStyle name="40% - Cor6 57 2 5" xfId="23434" xr:uid="{E6FF6B5F-F5FB-41C7-8AD3-BA829C911202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4" xfId="12070" xr:uid="{00000000-0005-0000-0000-0000B9030000}"/>
    <cellStyle name="40% - Cor6 57 4 2" xfId="29586" xr:uid="{D9B784E8-F474-481B-A80A-65272A96ABD0}"/>
    <cellStyle name="40% - Cor6 57 5" xfId="32188" xr:uid="{2C7F1E1D-242F-4097-BB26-BC4057AB3A53}"/>
    <cellStyle name="40% - Cor6 57 6" xfId="21536" xr:uid="{811EB088-E520-4C33-9BCC-8F08FAFC9BA1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3" xfId="13962" xr:uid="{00000000-0005-0000-0000-0000BA030000}"/>
    <cellStyle name="40% - Cor6 58 2 3 2" xfId="30775" xr:uid="{5FE2ECC4-888E-4F10-88C5-BEBA7FAE8D8B}"/>
    <cellStyle name="40% - Cor6 58 2 4" xfId="33367" xr:uid="{356F59C6-0CDF-4B9B-945B-603A50649AE0}"/>
    <cellStyle name="40% - Cor6 58 2 5" xfId="23435" xr:uid="{12A9A8C1-3C03-40B9-A5EF-BDB81367467B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4" xfId="12071" xr:uid="{00000000-0005-0000-0000-0000BA030000}"/>
    <cellStyle name="40% - Cor6 58 4 2" xfId="29587" xr:uid="{91CB45B2-69AA-491F-9F68-881141A5565B}"/>
    <cellStyle name="40% - Cor6 58 5" xfId="32189" xr:uid="{D9D92128-3901-42E4-BB5E-0C97FCD72C2F}"/>
    <cellStyle name="40% - Cor6 58 6" xfId="21537" xr:uid="{2D87CEFB-E90F-484F-A0EC-DA2AF2C705F9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3" xfId="13963" xr:uid="{00000000-0005-0000-0000-0000BB030000}"/>
    <cellStyle name="40% - Cor6 59 2 3 2" xfId="30776" xr:uid="{4AF8D585-790E-4D3C-A2F3-5F8685375FE3}"/>
    <cellStyle name="40% - Cor6 59 2 4" xfId="33368" xr:uid="{CA0EB7F9-6316-4ADE-99CF-587DE21C8E50}"/>
    <cellStyle name="40% - Cor6 59 2 5" xfId="23436" xr:uid="{568CDCB3-8CA3-4D52-92D0-355669A59537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4" xfId="12072" xr:uid="{00000000-0005-0000-0000-0000BB030000}"/>
    <cellStyle name="40% - Cor6 59 4 2" xfId="29588" xr:uid="{081CB145-1B20-4E02-852F-6A414DA3EB63}"/>
    <cellStyle name="40% - Cor6 59 5" xfId="32190" xr:uid="{95EF3B83-A526-40DC-A23A-312D57F9D0BC}"/>
    <cellStyle name="40% - Cor6 59 6" xfId="21538" xr:uid="{6B6392E8-9CD7-4085-8463-AB6042A750B0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3" xfId="13965" xr:uid="{00000000-0005-0000-0000-0000BD030000}"/>
    <cellStyle name="40% - Cor6 6 2 2 3 2" xfId="30778" xr:uid="{C9D01CCC-FCD6-4BAB-8F74-BFD2B6F4A41B}"/>
    <cellStyle name="40% - Cor6 6 2 2 4" xfId="33370" xr:uid="{7BDAB71B-18A6-465B-A73B-319C2270451C}"/>
    <cellStyle name="40% - Cor6 6 2 2 5" xfId="23438" xr:uid="{6B4369B3-3BDB-4CC3-BC20-ED686F011EA1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4" xfId="12074" xr:uid="{00000000-0005-0000-0000-0000BD030000}"/>
    <cellStyle name="40% - Cor6 6 2 4 2" xfId="29590" xr:uid="{6AE107D9-63D5-4A05-850C-3AD2C092E73E}"/>
    <cellStyle name="40% - Cor6 6 2 5" xfId="32192" xr:uid="{CA03CCA3-B10A-4A75-B240-9D23220AE5B0}"/>
    <cellStyle name="40% - Cor6 6 2 6" xfId="21540" xr:uid="{D1740AAA-3686-474C-96F8-9DBF5619CC0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3" xfId="13964" xr:uid="{00000000-0005-0000-0000-0000BC030000}"/>
    <cellStyle name="40% - Cor6 6 3 3 2" xfId="30777" xr:uid="{A0920B00-7758-4116-83F7-EB11ADFED70E}"/>
    <cellStyle name="40% - Cor6 6 3 4" xfId="33369" xr:uid="{D98B4FA8-EEF2-496A-AE3A-734037BC8F25}"/>
    <cellStyle name="40% - Cor6 6 3 5" xfId="23437" xr:uid="{C18BDC27-16D9-40B1-A486-35CD695DAAAA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5" xfId="12073" xr:uid="{00000000-0005-0000-0000-0000BC030000}"/>
    <cellStyle name="40% - Cor6 6 5 2" xfId="29589" xr:uid="{60435041-6F38-4CA4-9918-85CF6EBE3E03}"/>
    <cellStyle name="40% - Cor6 6 6" xfId="32191" xr:uid="{0EA963A6-F6CD-428D-8758-B626D5BFD0EC}"/>
    <cellStyle name="40% - Cor6 6 7" xfId="21539" xr:uid="{596C25A4-CEF0-4BA7-9F5C-5B7EAFAC5C53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3" xfId="13966" xr:uid="{00000000-0005-0000-0000-0000BE030000}"/>
    <cellStyle name="40% - Cor6 60 2 3 2" xfId="30779" xr:uid="{82784FC2-F21B-4382-9EF9-515BBFB07900}"/>
    <cellStyle name="40% - Cor6 60 2 4" xfId="33371" xr:uid="{EC50907A-167C-47BB-8FCD-FDD51DD0D900}"/>
    <cellStyle name="40% - Cor6 60 2 5" xfId="23439" xr:uid="{BBAD838A-C6E6-4A09-BC7D-116E89D9545F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4" xfId="12075" xr:uid="{00000000-0005-0000-0000-0000BE030000}"/>
    <cellStyle name="40% - Cor6 60 4 2" xfId="29591" xr:uid="{866C0FE1-70E4-40C7-A14F-2B5282377819}"/>
    <cellStyle name="40% - Cor6 60 5" xfId="32193" xr:uid="{EB3B56E0-4CC9-4D5C-BAD4-1E3464B77A03}"/>
    <cellStyle name="40% - Cor6 60 6" xfId="21541" xr:uid="{14799C6F-4CAE-4E74-AF12-304B0C9C6CBC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3" xfId="13967" xr:uid="{00000000-0005-0000-0000-0000BF030000}"/>
    <cellStyle name="40% - Cor6 61 2 3 2" xfId="30780" xr:uid="{0BD885BF-06A6-471E-9EEC-78A254EE6EA8}"/>
    <cellStyle name="40% - Cor6 61 2 4" xfId="33372" xr:uid="{5D693234-0CB8-42FB-ADA4-94DE0D6296AC}"/>
    <cellStyle name="40% - Cor6 61 2 5" xfId="23440" xr:uid="{21D4AF25-9AC6-4ECC-B420-F31B88CB2E53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4" xfId="12076" xr:uid="{00000000-0005-0000-0000-0000BF030000}"/>
    <cellStyle name="40% - Cor6 61 4 2" xfId="29592" xr:uid="{97B4002E-DC1C-44DF-AF8A-F1E6BE833699}"/>
    <cellStyle name="40% - Cor6 61 5" xfId="32194" xr:uid="{BA932777-2DC4-448E-9AE3-3654EC0B67BE}"/>
    <cellStyle name="40% - Cor6 61 6" xfId="21542" xr:uid="{E7F3ED01-2866-4BCC-A772-C0C18E8A85AF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3" xfId="13968" xr:uid="{00000000-0005-0000-0000-0000C0030000}"/>
    <cellStyle name="40% - Cor6 62 2 3 2" xfId="30781" xr:uid="{2396CA6D-79D0-4FC0-802E-B1B8EB80F6B2}"/>
    <cellStyle name="40% - Cor6 62 2 4" xfId="33373" xr:uid="{2562C58B-8EC9-4E3E-82B7-9395772BC05E}"/>
    <cellStyle name="40% - Cor6 62 2 5" xfId="23441" xr:uid="{1A8300E9-A6D5-48E2-AB20-3A3835D82E79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4" xfId="12077" xr:uid="{00000000-0005-0000-0000-0000C0030000}"/>
    <cellStyle name="40% - Cor6 62 4 2" xfId="29593" xr:uid="{E49B520C-6099-4D89-924A-4F35F2E35165}"/>
    <cellStyle name="40% - Cor6 62 5" xfId="32195" xr:uid="{9B85B2F0-F5D2-4059-9BF1-F76C58AAD15C}"/>
    <cellStyle name="40% - Cor6 62 6" xfId="21543" xr:uid="{075DF3BD-6713-4B63-B727-33C5CDDE3128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3" xfId="13969" xr:uid="{00000000-0005-0000-0000-0000C1030000}"/>
    <cellStyle name="40% - Cor6 63 2 3 2" xfId="30782" xr:uid="{83399EBF-6AB1-4F64-B3BE-ACF4A00A385F}"/>
    <cellStyle name="40% - Cor6 63 2 4" xfId="33374" xr:uid="{33906A91-F4FB-43E7-8248-233BBCAD35F3}"/>
    <cellStyle name="40% - Cor6 63 2 5" xfId="23442" xr:uid="{4C4B85CF-024E-48CB-A9D9-2E13C2E1A43B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4" xfId="12078" xr:uid="{00000000-0005-0000-0000-0000C1030000}"/>
    <cellStyle name="40% - Cor6 63 4 2" xfId="29594" xr:uid="{AE49113E-16B5-417B-B169-0F30F48A3152}"/>
    <cellStyle name="40% - Cor6 63 5" xfId="32196" xr:uid="{2EB44884-54DC-4BA7-B234-3BC2DD1FC9C0}"/>
    <cellStyle name="40% - Cor6 63 6" xfId="21544" xr:uid="{A14C0207-DE29-4927-90E1-4479876B8A84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3" xfId="13970" xr:uid="{00000000-0005-0000-0000-0000C2030000}"/>
    <cellStyle name="40% - Cor6 64 2 3 2" xfId="30783" xr:uid="{81CF1505-9D17-482E-A377-BD30753B1087}"/>
    <cellStyle name="40% - Cor6 64 2 4" xfId="33375" xr:uid="{B05BDE97-2164-4F01-B97C-B9007A72A6E0}"/>
    <cellStyle name="40% - Cor6 64 2 5" xfId="23443" xr:uid="{D3EBF00F-D9BE-415E-B514-A2071B9C354A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4" xfId="12079" xr:uid="{00000000-0005-0000-0000-0000C2030000}"/>
    <cellStyle name="40% - Cor6 64 4 2" xfId="29595" xr:uid="{4D974939-6974-4FF0-B509-1E63C362CE82}"/>
    <cellStyle name="40% - Cor6 64 5" xfId="32197" xr:uid="{DAEEE252-AD91-4ADE-A04F-BD02C5182571}"/>
    <cellStyle name="40% - Cor6 64 6" xfId="21545" xr:uid="{E8F019BF-3FB7-4CDE-B89B-87F48E3B892B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3" xfId="13971" xr:uid="{00000000-0005-0000-0000-0000C3030000}"/>
    <cellStyle name="40% - Cor6 65 2 3 2" xfId="30784" xr:uid="{4CBB90CB-60C3-4D38-9FFC-1F6F33C0A08C}"/>
    <cellStyle name="40% - Cor6 65 2 4" xfId="33376" xr:uid="{92E7EB71-BAFB-4F75-8823-DC3A7916E05D}"/>
    <cellStyle name="40% - Cor6 65 2 5" xfId="23444" xr:uid="{BE729643-9D7E-44FB-A2D5-B0F7B98D9D66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4" xfId="12080" xr:uid="{00000000-0005-0000-0000-0000C3030000}"/>
    <cellStyle name="40% - Cor6 65 4 2" xfId="29596" xr:uid="{AF391C16-17C6-43A3-820D-260D3006067C}"/>
    <cellStyle name="40% - Cor6 65 5" xfId="32198" xr:uid="{A12BEEE8-06D7-4D25-8077-A1E9310E2A56}"/>
    <cellStyle name="40% - Cor6 65 6" xfId="21546" xr:uid="{15811226-CE4E-480C-8042-1677ACF9CF6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3" xfId="13972" xr:uid="{00000000-0005-0000-0000-0000C4030000}"/>
    <cellStyle name="40% - Cor6 66 2 3 2" xfId="30785" xr:uid="{92A8D721-3207-417A-8682-8BB6E9DF81BA}"/>
    <cellStyle name="40% - Cor6 66 2 4" xfId="33377" xr:uid="{F7B803CA-B581-4938-8B97-61E90FCB7472}"/>
    <cellStyle name="40% - Cor6 66 2 5" xfId="23445" xr:uid="{A69557B6-66AE-4CA6-9F9B-4CFDDFA94C1A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4" xfId="12081" xr:uid="{00000000-0005-0000-0000-0000C4030000}"/>
    <cellStyle name="40% - Cor6 66 4 2" xfId="29597" xr:uid="{58BD961F-95C0-45E2-90CA-A621EF71C2FF}"/>
    <cellStyle name="40% - Cor6 66 5" xfId="32199" xr:uid="{B1D36E23-423C-4D97-9F2F-0670F96628AB}"/>
    <cellStyle name="40% - Cor6 66 6" xfId="21547" xr:uid="{78B6B80E-815C-4DBD-A47C-6B4595B13934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3" xfId="13973" xr:uid="{00000000-0005-0000-0000-0000C5030000}"/>
    <cellStyle name="40% - Cor6 67 2 3 2" xfId="30786" xr:uid="{DDB858FE-995A-4338-9977-B9DF57221787}"/>
    <cellStyle name="40% - Cor6 67 2 4" xfId="33378" xr:uid="{0C86617C-89DD-4BA2-B08F-637906AC8A91}"/>
    <cellStyle name="40% - Cor6 67 2 5" xfId="23446" xr:uid="{BB087A9C-13B1-4A77-863A-4640F7E0E02C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4" xfId="12082" xr:uid="{00000000-0005-0000-0000-0000C5030000}"/>
    <cellStyle name="40% - Cor6 67 4 2" xfId="29598" xr:uid="{30DE6AEB-0FD5-46E2-A007-4FCBABD6E207}"/>
    <cellStyle name="40% - Cor6 67 5" xfId="32200" xr:uid="{31CD8964-B5F3-4850-BF35-024F8668EEB3}"/>
    <cellStyle name="40% - Cor6 67 6" xfId="21548" xr:uid="{3A7C86C5-0490-452F-9F6F-131E105676E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3" xfId="13974" xr:uid="{00000000-0005-0000-0000-0000C6030000}"/>
    <cellStyle name="40% - Cor6 68 2 3 2" xfId="30787" xr:uid="{4AA8F6C6-957D-4BD8-A977-1D8B72F8C5F5}"/>
    <cellStyle name="40% - Cor6 68 2 4" xfId="33379" xr:uid="{E4910A49-501F-432C-9EC8-6F79A5E0CDA2}"/>
    <cellStyle name="40% - Cor6 68 2 5" xfId="23447" xr:uid="{4E842006-AEDF-4815-A756-C48D9832377D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4" xfId="12083" xr:uid="{00000000-0005-0000-0000-0000C6030000}"/>
    <cellStyle name="40% - Cor6 68 4 2" xfId="29599" xr:uid="{D3374198-C94C-4FE1-8FA8-6256EB535019}"/>
    <cellStyle name="40% - Cor6 68 5" xfId="32201" xr:uid="{B8881EE9-484E-49DE-A0AF-AEBE09A98FBC}"/>
    <cellStyle name="40% - Cor6 68 6" xfId="21549" xr:uid="{3A29A688-2087-4991-A393-619E6F508819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3" xfId="13975" xr:uid="{00000000-0005-0000-0000-0000C7030000}"/>
    <cellStyle name="40% - Cor6 69 2 3 2" xfId="30788" xr:uid="{43A0238F-942E-4842-ACDF-7DF8E15C80B3}"/>
    <cellStyle name="40% - Cor6 69 2 4" xfId="33380" xr:uid="{12A6B960-8E0F-4654-894D-1119EA226EF7}"/>
    <cellStyle name="40% - Cor6 69 2 5" xfId="23448" xr:uid="{524FEF60-37C1-4A36-BFFD-0D02E99142A6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4" xfId="12084" xr:uid="{00000000-0005-0000-0000-0000C7030000}"/>
    <cellStyle name="40% - Cor6 69 4 2" xfId="29600" xr:uid="{A893DCB4-96E1-4733-8F90-BDE37016CD4A}"/>
    <cellStyle name="40% - Cor6 69 5" xfId="32202" xr:uid="{41FA5E48-A40B-4162-BCE2-5493BAB0585F}"/>
    <cellStyle name="40% - Cor6 69 6" xfId="21550" xr:uid="{4F1FC9CF-87F0-467F-A2BB-CC7DC6A6E2A0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3" xfId="13977" xr:uid="{00000000-0005-0000-0000-0000C9030000}"/>
    <cellStyle name="40% - Cor6 7 2 2 3 2" xfId="30790" xr:uid="{196D14A3-BA52-4249-A311-2ED70A98BCED}"/>
    <cellStyle name="40% - Cor6 7 2 2 4" xfId="33382" xr:uid="{32856E47-1987-4D6B-8B8F-7BB441B312E0}"/>
    <cellStyle name="40% - Cor6 7 2 2 5" xfId="23450" xr:uid="{0256CFA6-FA9A-43D1-89CB-4F6A25ED4F64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4" xfId="12086" xr:uid="{00000000-0005-0000-0000-0000C9030000}"/>
    <cellStyle name="40% - Cor6 7 2 4 2" xfId="29602" xr:uid="{FAE93A63-3A35-46F2-A79C-0F65ADED3172}"/>
    <cellStyle name="40% - Cor6 7 2 5" xfId="32204" xr:uid="{55241D25-A7D5-43FE-8E87-D49765A55BEB}"/>
    <cellStyle name="40% - Cor6 7 2 6" xfId="21552" xr:uid="{9BDA4AAF-D495-41A6-92A9-03780B15FC36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3" xfId="13976" xr:uid="{00000000-0005-0000-0000-0000C8030000}"/>
    <cellStyle name="40% - Cor6 7 3 3 2" xfId="30789" xr:uid="{834F4C97-22EB-43B8-BBEF-9A2C5B7092C6}"/>
    <cellStyle name="40% - Cor6 7 3 4" xfId="33381" xr:uid="{9D7C3EEE-02DF-4681-A426-2F6BE10D66D4}"/>
    <cellStyle name="40% - Cor6 7 3 5" xfId="23449" xr:uid="{E45B602B-2ED5-450D-AC48-8E36512ABA27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5" xfId="12085" xr:uid="{00000000-0005-0000-0000-0000C8030000}"/>
    <cellStyle name="40% - Cor6 7 5 2" xfId="29601" xr:uid="{22DB900B-3682-4E39-AD7C-C8F0BCE8AF8E}"/>
    <cellStyle name="40% - Cor6 7 6" xfId="32203" xr:uid="{8F3E579D-F777-4302-9686-0375F185C5B1}"/>
    <cellStyle name="40% - Cor6 7 7" xfId="21551" xr:uid="{541BA20E-3516-4374-89A5-490FD8C87C04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3" xfId="13978" xr:uid="{00000000-0005-0000-0000-0000CA030000}"/>
    <cellStyle name="40% - Cor6 70 2 3 2" xfId="30791" xr:uid="{763CFC93-49A6-4924-88C7-6C69DD7C40C1}"/>
    <cellStyle name="40% - Cor6 70 2 4" xfId="33383" xr:uid="{71DD5C9E-5061-491E-9C2F-234F3E365C6C}"/>
    <cellStyle name="40% - Cor6 70 2 5" xfId="23451" xr:uid="{B3F6FC21-9E0B-40C3-B206-44AB6B3C2311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4" xfId="12087" xr:uid="{00000000-0005-0000-0000-0000CA030000}"/>
    <cellStyle name="40% - Cor6 70 4 2" xfId="29603" xr:uid="{AACA467D-C76F-4DF9-BDED-5591C3E49764}"/>
    <cellStyle name="40% - Cor6 70 5" xfId="32205" xr:uid="{DECFE874-8CA3-4C40-B6FF-567C3584B94A}"/>
    <cellStyle name="40% - Cor6 70 6" xfId="21553" xr:uid="{096BBAB2-2B8B-4C80-B901-0F523B93962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3" xfId="13979" xr:uid="{00000000-0005-0000-0000-0000CB030000}"/>
    <cellStyle name="40% - Cor6 71 2 3 2" xfId="30792" xr:uid="{3098F72F-5C2D-496B-BBA2-3186FFABAF82}"/>
    <cellStyle name="40% - Cor6 71 2 4" xfId="33384" xr:uid="{CF398D97-FBB3-47A6-9417-017324064883}"/>
    <cellStyle name="40% - Cor6 71 2 5" xfId="23452" xr:uid="{B500B85A-3BC7-4C7D-952D-767E79173A7C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4" xfId="12088" xr:uid="{00000000-0005-0000-0000-0000CB030000}"/>
    <cellStyle name="40% - Cor6 71 4 2" xfId="29604" xr:uid="{26EAB890-81EA-489B-9D16-5562155F2DC8}"/>
    <cellStyle name="40% - Cor6 71 5" xfId="32206" xr:uid="{3921D8FB-2F63-41D5-839D-F681F500E05C}"/>
    <cellStyle name="40% - Cor6 71 6" xfId="21554" xr:uid="{1F8ACE93-D52B-4974-B595-9E4FDF3A2521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3" xfId="13980" xr:uid="{00000000-0005-0000-0000-0000CC030000}"/>
    <cellStyle name="40% - Cor6 72 2 3 2" xfId="30793" xr:uid="{289FAE1D-5F55-4EC1-87E8-17D81A98F61C}"/>
    <cellStyle name="40% - Cor6 72 2 4" xfId="33385" xr:uid="{02270DB9-65DD-48C7-B474-6516788535CB}"/>
    <cellStyle name="40% - Cor6 72 2 5" xfId="23453" xr:uid="{D15B4C41-1E4B-4E13-B7FC-A9396CD1197C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4" xfId="12089" xr:uid="{00000000-0005-0000-0000-0000CC030000}"/>
    <cellStyle name="40% - Cor6 72 4 2" xfId="29605" xr:uid="{C99DFE22-E214-4393-A66B-2826F65DB870}"/>
    <cellStyle name="40% - Cor6 72 5" xfId="32207" xr:uid="{34C226A0-8D08-4DDE-992E-05549769A0CD}"/>
    <cellStyle name="40% - Cor6 72 6" xfId="21555" xr:uid="{34247523-7ACF-462E-971C-6C0C6327F11C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3" xfId="13981" xr:uid="{00000000-0005-0000-0000-0000CD030000}"/>
    <cellStyle name="40% - Cor6 73 2 3 2" xfId="30794" xr:uid="{33EA144D-4149-4638-92E1-D5C32048909C}"/>
    <cellStyle name="40% - Cor6 73 2 4" xfId="33386" xr:uid="{152E9230-0963-452C-8070-C201DDF71289}"/>
    <cellStyle name="40% - Cor6 73 2 5" xfId="23454" xr:uid="{867EE45C-B82D-4D74-A295-DE260FF7AE7E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4" xfId="12090" xr:uid="{00000000-0005-0000-0000-0000CD030000}"/>
    <cellStyle name="40% - Cor6 73 4 2" xfId="29606" xr:uid="{2906FE87-0073-4047-ADE8-C5D7F19CD4F9}"/>
    <cellStyle name="40% - Cor6 73 5" xfId="32208" xr:uid="{EA058A4C-AD1C-40CB-8888-483177CABC52}"/>
    <cellStyle name="40% - Cor6 73 6" xfId="21556" xr:uid="{D604F840-C864-4C1F-AD60-9F25B8183270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3" xfId="13029" xr:uid="{00000000-0005-0000-0000-0000E8050000}"/>
    <cellStyle name="40% - Cor6 74 2 4" xfId="22502" xr:uid="{D66885D7-6D0D-4514-8E16-D4FFF98EF1AD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4" xfId="11135" xr:uid="{00000000-0005-0000-0000-0000E8050000}"/>
    <cellStyle name="40% - Cor6 74 4 2" xfId="28660" xr:uid="{D5B837B3-B888-47F2-95C3-3B31A2105EA8}"/>
    <cellStyle name="40% - Cor6 74 5" xfId="31262" xr:uid="{5FEF2482-8EAF-49D1-86A1-5A724F09CAAE}"/>
    <cellStyle name="40% - Cor6 74 6" xfId="20607" xr:uid="{7253A815-FD84-4B87-BD0F-F74E21B5F506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3" xfId="12963" xr:uid="{00000000-0005-0000-0000-000025130000}"/>
    <cellStyle name="40% - Cor6 75 3 2" xfId="29817" xr:uid="{BC3A899E-DFB3-419C-B3D6-722EB7F0FC87}"/>
    <cellStyle name="40% - Cor6 75 4" xfId="32417" xr:uid="{F4C9EE4F-2523-4F36-AD46-88F6817695B0}"/>
    <cellStyle name="40% - Cor6 75 5" xfId="22436" xr:uid="{0885AA72-563C-4934-BAA7-51D8F3B8829B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3" xfId="32440" xr:uid="{E4B5CEDB-82E4-40F7-A1FA-B319BDA20BC1}"/>
    <cellStyle name="40% - Cor6 76 4" xfId="24086" xr:uid="{9ED06EE6-6C1D-47DF-BF47-62021101D635}"/>
    <cellStyle name="40% - Cor6 77" xfId="10823" xr:uid="{00000000-0005-0000-0000-000029370000}"/>
    <cellStyle name="40% - Cor6 77 2" xfId="28555" xr:uid="{84389DD0-6AE3-46C6-8A45-076EA605E5FA}"/>
    <cellStyle name="40% - Cor6 78" xfId="33612" xr:uid="{10B6D60F-A2EB-4336-B02F-AD9D3A9FB8D4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3" xfId="13983" xr:uid="{00000000-0005-0000-0000-0000CF030000}"/>
    <cellStyle name="40% - Cor6 8 2 2 3 2" xfId="30796" xr:uid="{384987F7-7B37-43FB-AC6B-40F4EA307944}"/>
    <cellStyle name="40% - Cor6 8 2 2 4" xfId="33388" xr:uid="{9DD1D3C3-3E8F-409E-BA97-3197FEF36A71}"/>
    <cellStyle name="40% - Cor6 8 2 2 5" xfId="23456" xr:uid="{FDCC25A5-A811-4A9B-8917-70F719F130F0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4" xfId="12092" xr:uid="{00000000-0005-0000-0000-0000CF030000}"/>
    <cellStyle name="40% - Cor6 8 2 4 2" xfId="29608" xr:uid="{F1BD0985-85BA-4DC0-A4D4-3FACE5A30BBC}"/>
    <cellStyle name="40% - Cor6 8 2 5" xfId="32210" xr:uid="{523F8523-2AAD-4CE4-B5F2-879CF60973CE}"/>
    <cellStyle name="40% - Cor6 8 2 6" xfId="21558" xr:uid="{DAC449CC-EB4A-4CAE-A091-52AFC3D85CB1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3" xfId="13982" xr:uid="{00000000-0005-0000-0000-0000CE030000}"/>
    <cellStyle name="40% - Cor6 8 3 3 2" xfId="30795" xr:uid="{034DC00F-7E5A-4D1D-8DD4-8492B8E25CF0}"/>
    <cellStyle name="40% - Cor6 8 3 4" xfId="33387" xr:uid="{C66D4812-E7F1-4534-8BD1-D45EFCBC5208}"/>
    <cellStyle name="40% - Cor6 8 3 5" xfId="23455" xr:uid="{FAA2EC28-DFE7-4D96-B864-98070E5765A4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5" xfId="12091" xr:uid="{00000000-0005-0000-0000-0000CE030000}"/>
    <cellStyle name="40% - Cor6 8 5 2" xfId="29607" xr:uid="{FC8CB9C9-36E6-4471-8D85-5A58501CFE1A}"/>
    <cellStyle name="40% - Cor6 8 6" xfId="32209" xr:uid="{EF0503B5-2EEB-4A54-BD8F-DFB9BF9820E0}"/>
    <cellStyle name="40% - Cor6 8 7" xfId="21557" xr:uid="{1627F7E4-1A05-4A5B-8A04-82D5D6454BBB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3" xfId="13985" xr:uid="{00000000-0005-0000-0000-0000D1030000}"/>
    <cellStyle name="40% - Cor6 9 2 2 3 2" xfId="30798" xr:uid="{45F020EE-2F9D-4A6F-BB9D-D5ED83F03B86}"/>
    <cellStyle name="40% - Cor6 9 2 2 4" xfId="33390" xr:uid="{26BF4E62-075F-47E2-9B05-7B3AA6199BA7}"/>
    <cellStyle name="40% - Cor6 9 2 2 5" xfId="23458" xr:uid="{9DE7490F-57B3-4F7F-BBED-2A4507E6B5DA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4" xfId="12094" xr:uid="{00000000-0005-0000-0000-0000D1030000}"/>
    <cellStyle name="40% - Cor6 9 2 4 2" xfId="29610" xr:uid="{BD9F86FA-C012-4BC4-B861-F2F916020CFA}"/>
    <cellStyle name="40% - Cor6 9 2 5" xfId="32212" xr:uid="{9399BD85-EF9B-4DFA-81EF-DD40F23D542C}"/>
    <cellStyle name="40% - Cor6 9 2 6" xfId="21560" xr:uid="{EE2088C0-C6CC-4101-9F3F-87AA72CD84A5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3" xfId="13984" xr:uid="{00000000-0005-0000-0000-0000D0030000}"/>
    <cellStyle name="40% - Cor6 9 3 3 2" xfId="30797" xr:uid="{86EBED37-C12C-47DB-ADC0-70AC309AEA0D}"/>
    <cellStyle name="40% - Cor6 9 3 4" xfId="33389" xr:uid="{C1291A11-8146-4CEF-A04C-517346A1F26C}"/>
    <cellStyle name="40% - Cor6 9 3 5" xfId="23457" xr:uid="{9F50B824-08DE-495E-A216-553992F91A26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5" xfId="12093" xr:uid="{00000000-0005-0000-0000-0000D0030000}"/>
    <cellStyle name="40% - Cor6 9 5 2" xfId="29609" xr:uid="{EE6152B5-A363-45B3-A784-3EBEAED252EE}"/>
    <cellStyle name="40% - Cor6 9 6" xfId="32211" xr:uid="{C8C88E3E-4638-4CFF-BE40-DB7C9D24F28F}"/>
    <cellStyle name="40% - Cor6 9 7" xfId="21559" xr:uid="{B276770E-138E-461C-A8AA-E166B0717936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3" xfId="11101" xr:uid="{00000000-0005-0000-0000-00005B020000}"/>
    <cellStyle name="60% - Cor1 2 3 4" xfId="20548" xr:uid="{5E559060-6E1C-4565-A98D-B0998EDA5845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3" xfId="12994" xr:uid="{00000000-0005-0000-0000-00005B020000}"/>
    <cellStyle name="60% - Cor1 2 4 4" xfId="22467" xr:uid="{D156BC8B-3C36-414B-8451-087AE36402E0}"/>
    <cellStyle name="60% - Cor1 2 5" xfId="28601" xr:uid="{9783DABE-DB5F-4F28-BE76-F8E3D04D0883}"/>
    <cellStyle name="60% - Cor1 2 6" xfId="31229" xr:uid="{71830AD0-1F06-4512-A06F-57505A054150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3" xfId="32402" xr:uid="{B60EBF0C-C6D9-40D9-8A61-2F28725183A9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3" xfId="11105" xr:uid="{00000000-0005-0000-0000-00005C020000}"/>
    <cellStyle name="60% - Cor2 2 3 4" xfId="20552" xr:uid="{8B50C9C9-334F-44D1-B939-B8362B72CD59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3" xfId="12998" xr:uid="{00000000-0005-0000-0000-00005C020000}"/>
    <cellStyle name="60% - Cor2 2 4 4" xfId="22471" xr:uid="{BD2E6381-CBEE-403F-8537-8F83F3C6FB4B}"/>
    <cellStyle name="60% - Cor2 2 5" xfId="28605" xr:uid="{F005628A-ED34-40A7-9437-3221BBCFA18F}"/>
    <cellStyle name="60% - Cor2 2 6" xfId="31233" xr:uid="{17E1C669-05A7-47EC-A29C-8E691DFF3FA6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3" xfId="32405" xr:uid="{30914B0F-B55C-4143-A3B6-F9A64C469B7F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3" xfId="11108" xr:uid="{00000000-0005-0000-0000-00005D020000}"/>
    <cellStyle name="60% - Cor3 2 3 4" xfId="20555" xr:uid="{B0551026-9955-4628-9CCB-5BDAF7359C8C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3" xfId="13001" xr:uid="{00000000-0005-0000-0000-00005D020000}"/>
    <cellStyle name="60% - Cor3 2 4 4" xfId="22474" xr:uid="{595CC3F4-C3A1-4830-BF6E-F4B7C00D3732}"/>
    <cellStyle name="60% - Cor3 2 5" xfId="28608" xr:uid="{342B4F71-FED7-488E-9A4D-A1C2BA0763F2}"/>
    <cellStyle name="60% - Cor3 2 6" xfId="31236" xr:uid="{7CD2A5B9-C173-4F63-8345-1F1D999BF92A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3" xfId="32409" xr:uid="{7885A103-1E96-4622-B2DD-91A5511DE3F0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3" xfId="11111" xr:uid="{00000000-0005-0000-0000-00005E020000}"/>
    <cellStyle name="60% - Cor4 2 3 4" xfId="20558" xr:uid="{6DCDEC91-6090-4A49-A835-886D0BB511D6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3" xfId="13004" xr:uid="{00000000-0005-0000-0000-00005E020000}"/>
    <cellStyle name="60% - Cor4 2 4 4" xfId="22477" xr:uid="{C8CEDD74-0593-4B43-AE69-F394194E88CB}"/>
    <cellStyle name="60% - Cor4 2 5" xfId="28611" xr:uid="{08A4533A-04F8-4A87-A2A8-B63FCBA369CA}"/>
    <cellStyle name="60% - Cor4 2 6" xfId="31239" xr:uid="{2C9CC0BD-6D2F-4D14-9940-0E7AB32A5B0E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3" xfId="32412" xr:uid="{24B70611-709A-40A3-8839-47FE6FE636A0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3" xfId="11114" xr:uid="{00000000-0005-0000-0000-00005F020000}"/>
    <cellStyle name="60% - Cor5 2 3 4" xfId="20561" xr:uid="{09FA8CB2-77E8-49D3-B3F8-F5F6A1E4CAF2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3" xfId="13007" xr:uid="{00000000-0005-0000-0000-00005F020000}"/>
    <cellStyle name="60% - Cor5 2 4 4" xfId="22480" xr:uid="{07578AD8-B0F0-444D-BD52-E04EAC26CF3C}"/>
    <cellStyle name="60% - Cor5 2 5" xfId="28614" xr:uid="{549905B6-6FFE-4B1A-BF11-1A214A20CFCB}"/>
    <cellStyle name="60% - Cor5 2 6" xfId="31242" xr:uid="{569CCB06-C010-4B7B-96E6-47448A8E64E0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3" xfId="32415" xr:uid="{3FE8E9C1-B10B-4735-8C0A-DAECEE1400F0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3" xfId="11117" xr:uid="{00000000-0005-0000-0000-000060020000}"/>
    <cellStyle name="60% - Cor6 2 3 4" xfId="20564" xr:uid="{FC2F37E6-65DA-4F4B-9163-B81E6EC387A1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3" xfId="13010" xr:uid="{00000000-0005-0000-0000-000060020000}"/>
    <cellStyle name="60% - Cor6 2 4 4" xfId="22483" xr:uid="{E019F95F-1696-4380-9C8E-2EC12F06D709}"/>
    <cellStyle name="60% - Cor6 2 5" xfId="28617" xr:uid="{A96BF5F3-B10C-4E51-B778-E49ED97ABC3A}"/>
    <cellStyle name="60% - Cor6 2 6" xfId="31245" xr:uid="{5D190774-7CCE-4AB7-AEB3-4F10A481A101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3" xfId="32418" xr:uid="{CCFE6725-6C90-45AD-8F42-8B147EA1E8E1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3" xfId="12352" xr:uid="{00000000-0005-0000-0000-000060010000}"/>
    <cellStyle name="Comma 2 2 2 2 4" xfId="21813" xr:uid="{1914C4CF-AC43-4709-B8D0-60CE59559ECF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3" xfId="14188" xr:uid="{00000000-0005-0000-0000-000060010000}"/>
    <cellStyle name="Comma 2 2 2 3 4" xfId="23653" xr:uid="{EA3589C4-580E-4800-94DE-FA9AC4AFA25F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5" xfId="10325" xr:uid="{00000000-0005-0000-0000-000060010000}"/>
    <cellStyle name="Comma 2 2 2 6" xfId="19755" xr:uid="{FF229172-56E7-43F6-97B7-C891B2B3AA5F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3" xfId="12351" xr:uid="{00000000-0005-0000-0000-000061010000}"/>
    <cellStyle name="Comma 2 2 3 2 4" xfId="21812" xr:uid="{C6DA9E8E-EDBD-4DB3-AC02-59400F8CBF1E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3" xfId="14189" xr:uid="{00000000-0005-0000-0000-000061010000}"/>
    <cellStyle name="Comma 2 2 3 3 4" xfId="23654" xr:uid="{076C9744-BE7F-4189-B461-556A5AF29FBB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5" xfId="10326" xr:uid="{00000000-0005-0000-0000-000061010000}"/>
    <cellStyle name="Comma 2 2 3 6" xfId="19756" xr:uid="{3E80746F-79BD-4AB0-9B45-06C1E8969936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3" xfId="12353" xr:uid="{00000000-0005-0000-0000-00005F010000}"/>
    <cellStyle name="Comma 2 2 4 4" xfId="21814" xr:uid="{7A9CE30E-A9EA-4CA3-B55F-4ECD0727FF99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3" xfId="14187" xr:uid="{00000000-0005-0000-0000-00005F010000}"/>
    <cellStyle name="Comma 2 2 5 4" xfId="23652" xr:uid="{0B00A152-E01D-424F-9671-B6E5DB45F21A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7" xfId="10324" xr:uid="{00000000-0005-0000-0000-00005F010000}"/>
    <cellStyle name="Comma 2 2 8" xfId="19754" xr:uid="{3F22FD1D-5F13-44BA-B0B7-E3613D3D1F88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3" xfId="12349" xr:uid="{00000000-0005-0000-0000-000063010000}"/>
    <cellStyle name="Comma 2 3 2 2 4" xfId="21810" xr:uid="{762AEDF6-6170-48BC-BD02-C23AD519C59E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3" xfId="14191" xr:uid="{00000000-0005-0000-0000-000063010000}"/>
    <cellStyle name="Comma 2 3 2 3 4" xfId="23656" xr:uid="{839592B1-10AE-40B8-970A-B415DCA15A40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5" xfId="10328" xr:uid="{00000000-0005-0000-0000-000063010000}"/>
    <cellStyle name="Comma 2 3 2 6" xfId="19758" xr:uid="{B7262F3C-D19F-4C90-9C2A-39D3EB3AF5F4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3" xfId="10839" xr:uid="{00000000-0005-0000-0000-000064010000}"/>
    <cellStyle name="Comma 2 3 3 2 4" xfId="20249" xr:uid="{122FA076-61CD-4CB0-9909-071B95EF1BD3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3" xfId="14192" xr:uid="{00000000-0005-0000-0000-000064010000}"/>
    <cellStyle name="Comma 2 3 3 3 4" xfId="23657" xr:uid="{DCE9163C-7634-49F8-B7E2-0B5A2AA6C028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5" xfId="10329" xr:uid="{00000000-0005-0000-0000-000064010000}"/>
    <cellStyle name="Comma 2 3 3 6" xfId="19759" xr:uid="{F91DC81B-CFC6-439A-BE94-587669E05E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3" xfId="12350" xr:uid="{00000000-0005-0000-0000-000062010000}"/>
    <cellStyle name="Comma 2 3 4 4" xfId="21811" xr:uid="{9E108BB3-5895-4A43-BFF9-1D62777EF133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3" xfId="14190" xr:uid="{00000000-0005-0000-0000-000062010000}"/>
    <cellStyle name="Comma 2 3 5 4" xfId="23655" xr:uid="{B66B6C5A-C3C0-414D-998E-1CA0A0EDCBB0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7" xfId="10327" xr:uid="{00000000-0005-0000-0000-000062010000}"/>
    <cellStyle name="Comma 2 3 8" xfId="19757" xr:uid="{74F12BD2-EF7E-43D2-8FA3-1F57A24C0957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3" xfId="10862" xr:uid="{00000000-0005-0000-0000-000066010000}"/>
    <cellStyle name="Comma 2 4 2 2 4" xfId="20277" xr:uid="{1D78804B-F611-427B-B2CD-9EE2909E027E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3" xfId="14194" xr:uid="{00000000-0005-0000-0000-000066010000}"/>
    <cellStyle name="Comma 2 4 2 3 4" xfId="23659" xr:uid="{32EFF85E-7F6B-4E30-8218-6B5959B0FFEB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5" xfId="10331" xr:uid="{00000000-0005-0000-0000-000066010000}"/>
    <cellStyle name="Comma 2 4 2 6" xfId="19761" xr:uid="{803AE47E-4FE8-48B7-9832-40E56E8F89E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3" xfId="12347" xr:uid="{00000000-0005-0000-0000-000067010000}"/>
    <cellStyle name="Comma 2 4 3 2 4" xfId="21808" xr:uid="{398861FE-9D60-49BB-9FBD-738E30A60B7C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3" xfId="14195" xr:uid="{00000000-0005-0000-0000-000067010000}"/>
    <cellStyle name="Comma 2 4 3 3 4" xfId="23660" xr:uid="{F323FDF1-C0A9-4C13-9179-4FC865C4611A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5" xfId="10332" xr:uid="{00000000-0005-0000-0000-000067010000}"/>
    <cellStyle name="Comma 2 4 3 6" xfId="19762" xr:uid="{28944E18-4BA6-4B37-A283-085E04951508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3" xfId="12348" xr:uid="{00000000-0005-0000-0000-000065010000}"/>
    <cellStyle name="Comma 2 4 4 4" xfId="21809" xr:uid="{FAD19FC3-622F-432F-9248-0ED7C67B817E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3" xfId="14193" xr:uid="{00000000-0005-0000-0000-000065010000}"/>
    <cellStyle name="Comma 2 4 5 4" xfId="23658" xr:uid="{B25A06CF-10D8-49C8-8B5C-3FBCA3FADA9B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7" xfId="10330" xr:uid="{00000000-0005-0000-0000-000065010000}"/>
    <cellStyle name="Comma 2 4 8" xfId="19760" xr:uid="{507E77C8-3720-413D-9F52-20EDF59A5EB1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3" xfId="11060" xr:uid="{00000000-0005-0000-0000-000069010000}"/>
    <cellStyle name="Comma 2 5 2 2 4" xfId="20493" xr:uid="{8474B100-0D0E-4DA4-A0C5-E3B587DAD18C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3" xfId="14197" xr:uid="{00000000-0005-0000-0000-000069010000}"/>
    <cellStyle name="Comma 2 5 2 3 4" xfId="23662" xr:uid="{A26E2CD8-A139-48F5-82D3-7F3E852F4B3F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5" xfId="10334" xr:uid="{00000000-0005-0000-0000-000069010000}"/>
    <cellStyle name="Comma 2 5 2 6" xfId="19764" xr:uid="{88872A0E-6613-49DD-8F4A-948F8B4A8F9E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3" xfId="12725" xr:uid="{00000000-0005-0000-0000-00006A010000}"/>
    <cellStyle name="Comma 2 5 3 2 4" xfId="22194" xr:uid="{C424915C-7FF0-4433-BF81-EF404A580F44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3" xfId="14198" xr:uid="{00000000-0005-0000-0000-00006A010000}"/>
    <cellStyle name="Comma 2 5 3 3 4" xfId="23663" xr:uid="{1721A830-071E-4E7C-9832-3273EBA24D4D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5" xfId="10335" xr:uid="{00000000-0005-0000-0000-00006A010000}"/>
    <cellStyle name="Comma 2 5 3 6" xfId="19765" xr:uid="{35E13D47-B659-4411-95A1-8C8D90D7DDAC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3" xfId="11066" xr:uid="{00000000-0005-0000-0000-000068010000}"/>
    <cellStyle name="Comma 2 5 4 4" xfId="20498" xr:uid="{2530E3AF-8EF7-42A1-A3B3-F642490F7AC0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3" xfId="14196" xr:uid="{00000000-0005-0000-0000-000068010000}"/>
    <cellStyle name="Comma 2 5 5 4" xfId="23661" xr:uid="{41DB2C7A-5BEB-4E1F-98D5-142B33B6ACBA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7" xfId="10333" xr:uid="{00000000-0005-0000-0000-000068010000}"/>
    <cellStyle name="Comma 2 5 8" xfId="19763" xr:uid="{4F5DDC88-27E7-4F30-AAB8-7DD2C9924124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3" xfId="11064" xr:uid="{00000000-0005-0000-0000-00006C010000}"/>
    <cellStyle name="Comma 2 6 2 2 4" xfId="20496" xr:uid="{4AB5251A-A4CB-44EC-9181-5380F1AF9423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3" xfId="14200" xr:uid="{00000000-0005-0000-0000-00006C010000}"/>
    <cellStyle name="Comma 2 6 2 3 4" xfId="23665" xr:uid="{532545FF-0624-44A2-8FBF-11ECA2041580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5" xfId="10337" xr:uid="{00000000-0005-0000-0000-00006C010000}"/>
    <cellStyle name="Comma 2 6 2 6" xfId="19767" xr:uid="{3343725B-7025-4A18-8268-82266EBD5234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3" xfId="11095" xr:uid="{00000000-0005-0000-0000-00006D010000}"/>
    <cellStyle name="Comma 2 6 3 2 4" xfId="20542" xr:uid="{5F9B9539-B90C-42B2-91C5-C67377401150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3" xfId="14201" xr:uid="{00000000-0005-0000-0000-00006D010000}"/>
    <cellStyle name="Comma 2 6 3 3 4" xfId="23666" xr:uid="{9597FB85-5E38-4AB1-970A-2F5BB08DE318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5" xfId="10338" xr:uid="{00000000-0005-0000-0000-00006D010000}"/>
    <cellStyle name="Comma 2 6 3 6" xfId="19768" xr:uid="{8F597259-9615-4839-94FA-039ED0E54D4A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3" xfId="12328" xr:uid="{00000000-0005-0000-0000-00006B010000}"/>
    <cellStyle name="Comma 2 6 4 4" xfId="21787" xr:uid="{D5B62ED4-C2E1-41F9-8182-79BFE1252011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3" xfId="14199" xr:uid="{00000000-0005-0000-0000-00006B010000}"/>
    <cellStyle name="Comma 2 6 5 4" xfId="23664" xr:uid="{AFBCB2F0-94CD-4A4C-BC94-C950CB850A8A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7" xfId="10336" xr:uid="{00000000-0005-0000-0000-00006B010000}"/>
    <cellStyle name="Comma 2 6 8" xfId="19766" xr:uid="{3639EE0F-0E7F-44F4-8273-09A808CAA418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3" xfId="12342" xr:uid="{00000000-0005-0000-0000-000072010000}"/>
    <cellStyle name="Comma 2 7 5 2 4" xfId="21804" xr:uid="{2CE3983D-6FFC-440A-B188-A90539D578A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3" xfId="14203" xr:uid="{00000000-0005-0000-0000-000072010000}"/>
    <cellStyle name="Comma 2 7 5 3 4" xfId="23668" xr:uid="{68CF6D25-A760-43A0-84C8-A6A81F72B2F5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5" xfId="10340" xr:uid="{00000000-0005-0000-0000-000072010000}"/>
    <cellStyle name="Comma 2 7 5 6" xfId="19773" xr:uid="{A8E66754-60C3-427A-A75C-C68E5E7E5AA3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3" xfId="11038" xr:uid="{00000000-0005-0000-0000-000073010000}"/>
    <cellStyle name="Comma 2 7 6 2 4" xfId="20475" xr:uid="{B285F7B7-A6EE-4B91-8145-C6AA9A9726DC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3" xfId="14204" xr:uid="{00000000-0005-0000-0000-000073010000}"/>
    <cellStyle name="Comma 2 7 6 3 4" xfId="23669" xr:uid="{0908D462-8577-4D2A-B682-5078D055661A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5" xfId="10341" xr:uid="{00000000-0005-0000-0000-000073010000}"/>
    <cellStyle name="Comma 2 7 6 6" xfId="19774" xr:uid="{EF5C6E42-0C9D-4297-81A0-089CB75B27E2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3" xfId="12756" xr:uid="{00000000-0005-0000-0000-00006E010000}"/>
    <cellStyle name="Comma 2 7 7 4" xfId="22228" xr:uid="{4DD1AD91-D2C1-42EB-83FB-9C7B39E24698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3" xfId="14202" xr:uid="{00000000-0005-0000-0000-00006E010000}"/>
    <cellStyle name="Comma 2 7 8 4" xfId="23667" xr:uid="{5B65049E-5743-46B6-AE06-78DEB42FD7D5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3" xfId="12341" xr:uid="{00000000-0005-0000-0000-000075010000}"/>
    <cellStyle name="Comma 2 8 2 2 4" xfId="21803" xr:uid="{78C793C9-2919-48A2-9FBC-9E3AF21F661D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3" xfId="14206" xr:uid="{00000000-0005-0000-0000-000075010000}"/>
    <cellStyle name="Comma 2 8 2 3 4" xfId="23671" xr:uid="{D03F5262-5F00-4B54-BDF7-73C034916BC3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5" xfId="10343" xr:uid="{00000000-0005-0000-0000-000075010000}"/>
    <cellStyle name="Comma 2 8 2 6" xfId="19776" xr:uid="{0DD416F7-DE00-4307-B168-4D93C47DE254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3" xfId="11067" xr:uid="{00000000-0005-0000-0000-000076010000}"/>
    <cellStyle name="Comma 2 8 3 2 4" xfId="20500" xr:uid="{02F05379-C552-4E1D-91B2-5420387290B7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3" xfId="14207" xr:uid="{00000000-0005-0000-0000-000076010000}"/>
    <cellStyle name="Comma 2 8 3 3 4" xfId="23672" xr:uid="{55332C34-297B-4C9D-95F1-9780126691B7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5" xfId="10344" xr:uid="{00000000-0005-0000-0000-000076010000}"/>
    <cellStyle name="Comma 2 8 3 6" xfId="19777" xr:uid="{0EA6F47A-089B-4A21-83EE-5FF1659C0257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3" xfId="10870" xr:uid="{00000000-0005-0000-0000-000074010000}"/>
    <cellStyle name="Comma 2 8 4 4" xfId="20286" xr:uid="{111A69AD-FAC6-4069-BA65-450EAE31A6B3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3" xfId="14205" xr:uid="{00000000-0005-0000-0000-000074010000}"/>
    <cellStyle name="Comma 2 8 5 4" xfId="23670" xr:uid="{CA58AE98-DB4C-4A00-BEC7-3F5ABE867D6E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7" xfId="10342" xr:uid="{00000000-0005-0000-0000-000074010000}"/>
    <cellStyle name="Comma 2 8 8" xfId="19775" xr:uid="{3429E5ED-3927-4DF3-9FD6-23D819BACAB5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3" xfId="11055" xr:uid="{00000000-0005-0000-0000-0000AA010000}"/>
    <cellStyle name="Currency 2 10 2 4" xfId="20492" xr:uid="{59471EF3-4612-4795-8A88-87C56D5F8F4C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3" xfId="14209" xr:uid="{00000000-0005-0000-0000-0000AA010000}"/>
    <cellStyle name="Currency 2 10 3 4" xfId="23674" xr:uid="{CF1A9951-6577-4444-B038-675B5D727723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5" xfId="10348" xr:uid="{00000000-0005-0000-0000-0000AA010000}"/>
    <cellStyle name="Currency 2 10 6" xfId="19784" xr:uid="{141A2215-ECAC-420F-8D86-3658E6FCE0E7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3" xfId="12753" xr:uid="{00000000-0005-0000-0000-0000A9010000}"/>
    <cellStyle name="Currency 2 11 4" xfId="22225" xr:uid="{695ACE91-27FD-40DE-80A8-0B2648A44D6F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3" xfId="14208" xr:uid="{00000000-0005-0000-0000-0000A9010000}"/>
    <cellStyle name="Currency 2 12 4" xfId="23673" xr:uid="{26493E24-A95E-4F72-9B42-CF9E87A314EE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4" xfId="10347" xr:uid="{00000000-0005-0000-0000-0000A9010000}"/>
    <cellStyle name="Currency 2 15" xfId="19783" xr:uid="{E542BCEE-A267-4F97-9106-D002D6B342B3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3" xfId="12752" xr:uid="{00000000-0005-0000-0000-0000AC010000}"/>
    <cellStyle name="Currency 2 2 2 2 4" xfId="22224" xr:uid="{C0F05A4C-B46E-4115-BA01-B072C8EFCF69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3" xfId="14211" xr:uid="{00000000-0005-0000-0000-0000AC010000}"/>
    <cellStyle name="Currency 2 2 2 3 4" xfId="23676" xr:uid="{1DF7D5D4-3E5D-458D-9F59-F8357806081D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5" xfId="10350" xr:uid="{00000000-0005-0000-0000-0000AC010000}"/>
    <cellStyle name="Currency 2 2 2 6" xfId="19786" xr:uid="{73889188-298D-4DAF-8556-653D66FF8E16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3" xfId="12751" xr:uid="{00000000-0005-0000-0000-0000AD010000}"/>
    <cellStyle name="Currency 2 2 3 2 4" xfId="22223" xr:uid="{F15B7796-A1F2-4AAD-9B75-5221B46D3213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3" xfId="14212" xr:uid="{00000000-0005-0000-0000-0000AD010000}"/>
    <cellStyle name="Currency 2 2 3 3 4" xfId="23677" xr:uid="{81DA090B-3B80-4918-8115-8FFEDD8DC0A8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5" xfId="10351" xr:uid="{00000000-0005-0000-0000-0000AD010000}"/>
    <cellStyle name="Currency 2 2 3 6" xfId="19787" xr:uid="{2929BBFB-F581-4FD4-8286-12D292745837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3" xfId="12344" xr:uid="{00000000-0005-0000-0000-0000AB010000}"/>
    <cellStyle name="Currency 2 2 4 4" xfId="21807" xr:uid="{54D67A13-B832-4B12-99CE-07B7C7F2AF06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3" xfId="14210" xr:uid="{00000000-0005-0000-0000-0000AB010000}"/>
    <cellStyle name="Currency 2 2 5 4" xfId="23675" xr:uid="{79F4710C-96CC-4173-8B13-1DD773718A71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7" xfId="10349" xr:uid="{00000000-0005-0000-0000-0000AB010000}"/>
    <cellStyle name="Currency 2 2 8" xfId="19785" xr:uid="{AB95A64A-CD97-42E5-BF4F-56349766E2B8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3" xfId="10863" xr:uid="{00000000-0005-0000-0000-0000AF010000}"/>
    <cellStyle name="Currency 2 3 2 2 4" xfId="20278" xr:uid="{7193ACBE-91D2-47FC-BF36-963FCAAEF117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3" xfId="14214" xr:uid="{00000000-0005-0000-0000-0000AF010000}"/>
    <cellStyle name="Currency 2 3 2 3 4" xfId="23679" xr:uid="{A2F0F91C-423F-4EC5-A098-8464DE6D9655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5" xfId="10353" xr:uid="{00000000-0005-0000-0000-0000AF010000}"/>
    <cellStyle name="Currency 2 3 2 6" xfId="19789" xr:uid="{20F29CF2-2BFC-42F8-BEF2-80C611CC5D5E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3" xfId="12722" xr:uid="{00000000-0005-0000-0000-0000B0010000}"/>
    <cellStyle name="Currency 2 3 3 2 4" xfId="22193" xr:uid="{4638AF92-CD01-457E-A888-460179BDEB46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3" xfId="14215" xr:uid="{00000000-0005-0000-0000-0000B0010000}"/>
    <cellStyle name="Currency 2 3 3 3 4" xfId="23680" xr:uid="{DF358302-CBCD-4114-93BC-924019ACBB6D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5" xfId="10354" xr:uid="{00000000-0005-0000-0000-0000B0010000}"/>
    <cellStyle name="Currency 2 3 3 6" xfId="19790" xr:uid="{38A2EA3F-E840-4758-AD51-57193D7B9F4B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3" xfId="11061" xr:uid="{00000000-0005-0000-0000-0000AE010000}"/>
    <cellStyle name="Currency 2 3 4 4" xfId="20494" xr:uid="{CF168062-F7F0-4B50-A63C-C1901418B19F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3" xfId="14213" xr:uid="{00000000-0005-0000-0000-0000AE010000}"/>
    <cellStyle name="Currency 2 3 5 4" xfId="23678" xr:uid="{3D6F56FF-4AAA-40DE-820C-A990D8B428A1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7" xfId="10352" xr:uid="{00000000-0005-0000-0000-0000AE010000}"/>
    <cellStyle name="Currency 2 3 8" xfId="19788" xr:uid="{D0F3B544-5252-45F1-9A31-8E22E5A4D098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3" xfId="12338" xr:uid="{00000000-0005-0000-0000-0000B2010000}"/>
    <cellStyle name="Currency 2 4 2 2 4" xfId="21802" xr:uid="{08FF58CC-9BF0-4516-96F6-5A43AA51DB76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3" xfId="14217" xr:uid="{00000000-0005-0000-0000-0000B2010000}"/>
    <cellStyle name="Currency 2 4 2 3 4" xfId="23682" xr:uid="{DAEBF25F-9294-419B-A35E-197D139E216F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5" xfId="10356" xr:uid="{00000000-0005-0000-0000-0000B2010000}"/>
    <cellStyle name="Currency 2 4 2 6" xfId="19792" xr:uid="{23627271-C2CC-4413-AC5D-A7F968BC2E42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3" xfId="11037" xr:uid="{00000000-0005-0000-0000-0000B3010000}"/>
    <cellStyle name="Currency 2 4 3 2 4" xfId="20474" xr:uid="{D69DD5BB-6930-43B5-A42A-687F43C100F7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3" xfId="14218" xr:uid="{00000000-0005-0000-0000-0000B3010000}"/>
    <cellStyle name="Currency 2 4 3 3 4" xfId="23683" xr:uid="{0571282C-BDD6-47DF-B9F7-B727016530FD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5" xfId="10357" xr:uid="{00000000-0005-0000-0000-0000B3010000}"/>
    <cellStyle name="Currency 2 4 3 6" xfId="19793" xr:uid="{DE133B93-B43A-4FFF-82A1-BA8ED4B6D335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3" xfId="12721" xr:uid="{00000000-0005-0000-0000-0000B1010000}"/>
    <cellStyle name="Currency 2 4 4 4" xfId="22192" xr:uid="{43E83209-DDF7-4344-978C-75FE5F75889D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3" xfId="14216" xr:uid="{00000000-0005-0000-0000-0000B1010000}"/>
    <cellStyle name="Currency 2 4 5 4" xfId="23681" xr:uid="{E7B40842-3D20-48EA-BE74-8A5583042643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7" xfId="10355" xr:uid="{00000000-0005-0000-0000-0000B1010000}"/>
    <cellStyle name="Currency 2 4 8" xfId="19791" xr:uid="{3E948BED-DC42-4083-BDC8-B9F169BA404B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3" xfId="12755" xr:uid="{00000000-0005-0000-0000-0000B5010000}"/>
    <cellStyle name="Currency 2 5 2 2 4" xfId="22227" xr:uid="{CA9CC44B-ADE9-447D-BBB6-089B608C6A3B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3" xfId="14220" xr:uid="{00000000-0005-0000-0000-0000B5010000}"/>
    <cellStyle name="Currency 2 5 2 3 4" xfId="23685" xr:uid="{3223AD1B-FA4E-4907-8974-116819656789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5" xfId="10359" xr:uid="{00000000-0005-0000-0000-0000B5010000}"/>
    <cellStyle name="Currency 2 5 2 6" xfId="19795" xr:uid="{6796F86A-96CB-4391-B78A-5FFA1646E246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3" xfId="12720" xr:uid="{00000000-0005-0000-0000-0000B6010000}"/>
    <cellStyle name="Currency 2 5 3 2 4" xfId="22191" xr:uid="{6A3AEBF1-E270-4A58-B3C0-27820379FCB4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3" xfId="14221" xr:uid="{00000000-0005-0000-0000-0000B6010000}"/>
    <cellStyle name="Currency 2 5 3 3 4" xfId="23686" xr:uid="{164BD0C1-6734-402C-BB2F-C98CC4DE7389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5" xfId="10360" xr:uid="{00000000-0005-0000-0000-0000B6010000}"/>
    <cellStyle name="Currency 2 5 3 6" xfId="19796" xr:uid="{284EC9E3-BF33-43FC-801B-41F169202C62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3" xfId="11049" xr:uid="{00000000-0005-0000-0000-0000B4010000}"/>
    <cellStyle name="Currency 2 5 4 4" xfId="20486" xr:uid="{8044CF37-05AF-4249-ACB9-526E2C14CA1E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3" xfId="14219" xr:uid="{00000000-0005-0000-0000-0000B4010000}"/>
    <cellStyle name="Currency 2 5 5 4" xfId="23684" xr:uid="{6FFE9226-8F30-407B-B85A-DE83B3F0469B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7" xfId="10358" xr:uid="{00000000-0005-0000-0000-0000B4010000}"/>
    <cellStyle name="Currency 2 5 8" xfId="19794" xr:uid="{7168BE10-2EFB-4A6C-BBAE-FC5729936E5A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3" xfId="12719" xr:uid="{00000000-0005-0000-0000-0000B8010000}"/>
    <cellStyle name="Currency 2 6 2 2 4" xfId="22190" xr:uid="{8D700DC4-8270-4594-AC7E-A02CB1F3EFD1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3" xfId="14223" xr:uid="{00000000-0005-0000-0000-0000B8010000}"/>
    <cellStyle name="Currency 2 6 2 3 4" xfId="23688" xr:uid="{7C33FE4B-B0D5-4BFD-A1E1-6B42BAB2D1AC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5" xfId="10362" xr:uid="{00000000-0005-0000-0000-0000B8010000}"/>
    <cellStyle name="Currency 2 6 2 6" xfId="19798" xr:uid="{B442E398-813C-4FF6-8E08-0398753F19EB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3" xfId="12337" xr:uid="{00000000-0005-0000-0000-0000B9010000}"/>
    <cellStyle name="Currency 2 6 3 2 4" xfId="21801" xr:uid="{990C1557-AA1F-468C-9AE0-3AF8F3E9BABB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3" xfId="14224" xr:uid="{00000000-0005-0000-0000-0000B9010000}"/>
    <cellStyle name="Currency 2 6 3 3 4" xfId="23689" xr:uid="{B7E27473-4FAE-4D6A-8DC3-E57935D0600B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5" xfId="10363" xr:uid="{00000000-0005-0000-0000-0000B9010000}"/>
    <cellStyle name="Currency 2 6 3 6" xfId="19799" xr:uid="{4C8F9AFC-2C31-4229-9FE8-ADD681F30998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3" xfId="12379" xr:uid="{00000000-0005-0000-0000-0000B7010000}"/>
    <cellStyle name="Currency 2 6 4 4" xfId="21841" xr:uid="{4CF6B5EE-165D-4552-8F8E-F4FF2FDBCE65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3" xfId="14222" xr:uid="{00000000-0005-0000-0000-0000B7010000}"/>
    <cellStyle name="Currency 2 6 5 4" xfId="23687" xr:uid="{635D3621-CCB1-472D-8234-45BD6CA1B987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7" xfId="10361" xr:uid="{00000000-0005-0000-0000-0000B7010000}"/>
    <cellStyle name="Currency 2 6 8" xfId="19797" xr:uid="{2AF4B943-8387-4294-A8EC-00963325D0FE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3" xfId="12750" xr:uid="{00000000-0005-0000-0000-0000BB010000}"/>
    <cellStyle name="Currency 2 7 2 2 4" xfId="22222" xr:uid="{B1A0A84B-2993-40BE-8199-9BE48288589D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3" xfId="14226" xr:uid="{00000000-0005-0000-0000-0000BB010000}"/>
    <cellStyle name="Currency 2 7 2 3 4" xfId="23691" xr:uid="{431A05BB-E077-4E8A-9352-9AB453A97E0E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5" xfId="10365" xr:uid="{00000000-0005-0000-0000-0000BB010000}"/>
    <cellStyle name="Currency 2 7 2 6" xfId="19801" xr:uid="{A66EEE48-F0F0-4ED9-AAA1-7910EF8FA3C6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3" xfId="11065" xr:uid="{00000000-0005-0000-0000-0000BC010000}"/>
    <cellStyle name="Currency 2 7 3 2 4" xfId="20497" xr:uid="{67D99C43-E153-4C7D-95DE-02C8235E59FC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3" xfId="14227" xr:uid="{00000000-0005-0000-0000-0000BC010000}"/>
    <cellStyle name="Currency 2 7 3 3 4" xfId="23692" xr:uid="{EA361E50-4CE2-4A01-A47A-72F1F0AB95B0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5" xfId="10366" xr:uid="{00000000-0005-0000-0000-0000BC010000}"/>
    <cellStyle name="Currency 2 7 3 6" xfId="19802" xr:uid="{5A01C379-8AB4-4042-AA14-F65A3A8DA210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3" xfId="12357" xr:uid="{00000000-0005-0000-0000-0000BA010000}"/>
    <cellStyle name="Currency 2 7 4 4" xfId="21818" xr:uid="{D5D70E04-F76A-4E16-9F98-7511C77BA87B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3" xfId="14225" xr:uid="{00000000-0005-0000-0000-0000BA010000}"/>
    <cellStyle name="Currency 2 7 5 4" xfId="23690" xr:uid="{089477DE-E44F-4FE3-A203-0099D65F183B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7" xfId="10364" xr:uid="{00000000-0005-0000-0000-0000BA010000}"/>
    <cellStyle name="Currency 2 7 8" xfId="19800" xr:uid="{CB4B9497-ECAB-4A93-B014-910DC036A761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3" xfId="10876" xr:uid="{00000000-0005-0000-0000-0000BE010000}"/>
    <cellStyle name="Currency 2 8 2 2 4" xfId="20295" xr:uid="{EF365E12-2D35-4646-BC93-AF739679AD82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3" xfId="14229" xr:uid="{00000000-0005-0000-0000-0000BE010000}"/>
    <cellStyle name="Currency 2 8 2 3 4" xfId="23694" xr:uid="{2C52358A-E0E7-47CF-8EC4-85240EE773BA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5" xfId="10368" xr:uid="{00000000-0005-0000-0000-0000BE010000}"/>
    <cellStyle name="Currency 2 8 2 6" xfId="19804" xr:uid="{06DA6779-3733-4FEC-995A-2B6251934F24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3" xfId="12718" xr:uid="{00000000-0005-0000-0000-0000BF010000}"/>
    <cellStyle name="Currency 2 8 3 2 4" xfId="22189" xr:uid="{D3B62BED-884E-4B30-8382-B86CE6F25EF9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3" xfId="14230" xr:uid="{00000000-0005-0000-0000-0000BF010000}"/>
    <cellStyle name="Currency 2 8 3 3 4" xfId="23695" xr:uid="{43974C1D-FA57-48A7-B63F-E30B475FCDE4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5" xfId="10369" xr:uid="{00000000-0005-0000-0000-0000BF010000}"/>
    <cellStyle name="Currency 2 8 3 6" xfId="19805" xr:uid="{9A4B71D0-BA99-4C65-994F-E431E2E6F26A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3" xfId="10864" xr:uid="{00000000-0005-0000-0000-0000BD010000}"/>
    <cellStyle name="Currency 2 8 4 4" xfId="20279" xr:uid="{867FCE0D-7E02-49A2-9D6C-623086AB0AFE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3" xfId="14228" xr:uid="{00000000-0005-0000-0000-0000BD010000}"/>
    <cellStyle name="Currency 2 8 5 4" xfId="23693" xr:uid="{DD5DE15D-515B-4F57-84F5-DB8D59D0E93D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7" xfId="10367" xr:uid="{00000000-0005-0000-0000-0000BD010000}"/>
    <cellStyle name="Currency 2 8 8" xfId="19803" xr:uid="{22D8F80B-E7CE-4F4E-8A28-BA18241AFA77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3" xfId="12717" xr:uid="{00000000-0005-0000-0000-0000C0010000}"/>
    <cellStyle name="Currency 2 9 2 4" xfId="22188" xr:uid="{09BA5454-0445-4C0B-9716-A0667D3ED8B7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3" xfId="14231" xr:uid="{00000000-0005-0000-0000-0000C0010000}"/>
    <cellStyle name="Currency 2 9 3 4" xfId="23696" xr:uid="{A111E356-D220-48FD-BDD2-42066A4A4AE7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5" xfId="10370" xr:uid="{00000000-0005-0000-0000-0000C0010000}"/>
    <cellStyle name="Currency 2 9 6" xfId="19806" xr:uid="{41D3122D-0BF1-4AC0-A5C2-D16EF0E3CE86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3" xfId="12931" xr:uid="{00000000-0005-0000-0000-0000EB000000}"/>
    <cellStyle name="DGAEPCélulaValor 2 4" xfId="22404" xr:uid="{BE38C133-833F-4018-B879-11956B6A6232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4" xfId="11032" xr:uid="{00000000-0005-0000-0000-0000EB000000}"/>
    <cellStyle name="DGAEPCélulaValor 4 2" xfId="28531" xr:uid="{01B5ECEA-19AF-4081-B6F2-8B9827C79DE3}"/>
    <cellStyle name="DGAEPCélulaValor 5" xfId="31175" xr:uid="{7C0943A7-FB6E-4792-84FE-89DFCF045423}"/>
    <cellStyle name="DGAEPCélulaValor 6" xfId="20470" xr:uid="{51A4325E-DB1F-4555-B598-50771BA35D6E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3" xfId="10861" xr:uid="{00000000-0005-0000-0000-0000EF010000}"/>
    <cellStyle name="Euro 2 2 2 2 4" xfId="20275" xr:uid="{1113E545-DDDE-489F-A523-B5FB13343DA1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3" xfId="11004" xr:uid="{00000000-0005-0000-0000-0000F7000000}"/>
    <cellStyle name="Euro 2 2 3 4" xfId="20410" xr:uid="{246E533A-D1D9-44EF-9FA0-F486BA03A088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3" xfId="12746" xr:uid="{00000000-0005-0000-0000-0000EE010000}"/>
    <cellStyle name="Euro 2 2 4 4" xfId="22217" xr:uid="{4649AB0A-56DA-4AE5-975C-5A634700752C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3" xfId="10846" xr:uid="{00000000-0005-0000-0000-0000F2010000}"/>
    <cellStyle name="Euro 2 5 2 4" xfId="20257" xr:uid="{AA5BF8C7-63B9-4B89-89F5-7A50049D9F39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3" xfId="10865" xr:uid="{00000000-0005-0000-0000-0000F6000000}"/>
    <cellStyle name="Euro 2 6 4" xfId="20280" xr:uid="{2863000F-F973-4EE0-9D72-011119E7D0D5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3" xfId="10995" xr:uid="{00000000-0005-0000-0000-000011010000}"/>
    <cellStyle name="Moeda 2 2 2 2 4" xfId="20405" xr:uid="{EA175FF0-94F4-49C8-A2C8-BC2C84A97EAC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3" xfId="12909" xr:uid="{00000000-0005-0000-0000-000011010000}"/>
    <cellStyle name="Moeda 2 2 2 3 4" xfId="22381" xr:uid="{8E839523-8179-4C32-A49B-E49BEFF8FFC8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5" xfId="10376" xr:uid="{00000000-0005-0000-0000-000028020000}"/>
    <cellStyle name="Moeda 2 2 2 5 2" xfId="28462" xr:uid="{AB4A9FB3-0D4E-478E-805B-80EDB784D424}"/>
    <cellStyle name="Moeda 2 2 2 6" xfId="31155" xr:uid="{747C39AD-58C9-47EF-B69B-AE298F7B92B2}"/>
    <cellStyle name="Moeda 2 2 2 7" xfId="19815" xr:uid="{8E736DBF-B1DD-4B6F-9DA0-9FAE79269E11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3" xfId="12331" xr:uid="{00000000-0005-0000-0000-00002A020000}"/>
    <cellStyle name="Moeda 2 2 3 2 4" xfId="21790" xr:uid="{89B71D0D-1FAB-4B0E-8071-E2854667A805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3" xfId="14232" xr:uid="{00000000-0005-0000-0000-000029020000}"/>
    <cellStyle name="Moeda 2 2 3 3 4" xfId="23698" xr:uid="{6D3E7615-66D1-494D-9221-BF2DE95996C1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5" xfId="10377" xr:uid="{00000000-0005-0000-0000-000029020000}"/>
    <cellStyle name="Moeda 2 2 3 6" xfId="19816" xr:uid="{3891BC4A-FBDE-4C7F-82A0-9E0F4FAAE382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3" xfId="10913" xr:uid="{00000000-0005-0000-0000-000010010000}"/>
    <cellStyle name="Moeda 2 2 4 4" xfId="20327" xr:uid="{4BA8C3A3-1C81-4A3B-A979-52D6A68F8061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3" xfId="12831" xr:uid="{00000000-0005-0000-0000-000010010000}"/>
    <cellStyle name="Moeda 2 2 5 4" xfId="22303" xr:uid="{3E20875A-DEB1-43EC-8BC3-847B0800719F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7" xfId="10375" xr:uid="{00000000-0005-0000-0000-000027020000}"/>
    <cellStyle name="Moeda 2 2 7 2" xfId="28384" xr:uid="{B623A9AE-4130-4E5B-8FF6-4127DD58E80B}"/>
    <cellStyle name="Moeda 2 2 8" xfId="31077" xr:uid="{1CC92C0A-D55F-4BCA-90E2-C9842D496156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3" xfId="12881" xr:uid="{00000000-0005-0000-0000-000012010000}"/>
    <cellStyle name="Moeda 2 3 2 4" xfId="22353" xr:uid="{93549234-78A8-4E8C-9146-755683D5DEE9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4" xfId="10967" xr:uid="{00000000-0005-0000-0000-000012010000}"/>
    <cellStyle name="Moeda 2 3 4 2" xfId="28434" xr:uid="{F250C2FF-81AD-42CC-B665-5E1FB90E228F}"/>
    <cellStyle name="Moeda 2 3 5" xfId="31127" xr:uid="{2CD40FE3-C5AC-4406-B142-ADDEC7569FB7}"/>
    <cellStyle name="Moeda 2 3 6" xfId="20377" xr:uid="{4D92C0A8-DE63-4941-AD5B-1824D3D7EA6D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3" xfId="10885" xr:uid="{00000000-0005-0000-0000-00000F010000}"/>
    <cellStyle name="Moeda 2 4 4" xfId="20299" xr:uid="{A6EA04E2-9A3E-4349-A7A2-A22B240179B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3" xfId="12802" xr:uid="{00000000-0005-0000-0000-00000F010000}"/>
    <cellStyle name="Moeda 2 5 4" xfId="22274" xr:uid="{A9991B0D-30FE-4376-852C-0E6563D9FDA2}"/>
    <cellStyle name="Moeda 2 6" xfId="28356" xr:uid="{9DF22793-72DC-439F-9581-60B93692C7DC}"/>
    <cellStyle name="Moeda 2 7" xfId="31049" xr:uid="{B23D1B55-860E-4045-8562-79BF5A7AD13D}"/>
    <cellStyle name="Moeda 3" xfId="721" xr:uid="{00000000-0005-0000-0000-00002A020000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3" xfId="10970" xr:uid="{00000000-0005-0000-0000-000014010000}"/>
    <cellStyle name="Moeda 3 2 2 4" xfId="20380" xr:uid="{E0707DE2-0F49-423E-BD66-760619E3D74C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3" xfId="12884" xr:uid="{00000000-0005-0000-0000-000014010000}"/>
    <cellStyle name="Moeda 3 2 3 4" xfId="22356" xr:uid="{6CA4B893-D020-4983-9651-328D82284993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5" xfId="10379" xr:uid="{00000000-0005-0000-0000-00002B020000}"/>
    <cellStyle name="Moeda 3 2 5 2" xfId="28437" xr:uid="{B0FFBE7E-9CC1-4F77-AEC8-820DE84453F3}"/>
    <cellStyle name="Moeda 3 2 6" xfId="31130" xr:uid="{5817D372-F0CF-476F-B1B6-081996789C1A}"/>
    <cellStyle name="Moeda 3 2 7" xfId="19818" xr:uid="{4164C286-AD27-40A8-B8D7-51960BD1AAB7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3" xfId="10843" xr:uid="{00000000-0005-0000-0000-00002D020000}"/>
    <cellStyle name="Moeda 3 3 2 4" xfId="20254" xr:uid="{A8C3D110-A91C-4A26-9D04-213CF5339242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3" xfId="14233" xr:uid="{00000000-0005-0000-0000-00002C020000}"/>
    <cellStyle name="Moeda 3 3 3 4" xfId="23699" xr:uid="{CA2246DC-AA1F-4A2A-BEA3-0687B1AA846E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5" xfId="10380" xr:uid="{00000000-0005-0000-0000-00002C020000}"/>
    <cellStyle name="Moeda 3 3 6" xfId="19819" xr:uid="{D41AC6B4-4660-491C-8516-0410F925B3E6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3" xfId="10888" xr:uid="{00000000-0005-0000-0000-000013010000}"/>
    <cellStyle name="Moeda 3 4 4" xfId="20302" xr:uid="{1B2D1A0A-367F-4110-B0E2-F10B967384C3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3" xfId="12805" xr:uid="{00000000-0005-0000-0000-000013010000}"/>
    <cellStyle name="Moeda 3 5 4" xfId="22277" xr:uid="{2D56C923-BC5F-486C-AE53-619AED970E29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7" xfId="10378" xr:uid="{00000000-0005-0000-0000-00002A020000}"/>
    <cellStyle name="Moeda 3 7 2" xfId="28359" xr:uid="{068A3DDB-13F7-4EB8-A395-81725F0CFB41}"/>
    <cellStyle name="Moeda 3 8" xfId="31052" xr:uid="{C5612911-C34B-44B2-86D2-90AA132ED248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3" xfId="12336" xr:uid="{00000000-0005-0000-0000-00002E020000}"/>
    <cellStyle name="Moeda 6 2 4" xfId="21795" xr:uid="{3C57ED54-164A-4DB5-835E-ED80D4FF2B7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3" xfId="10856" xr:uid="{00000000-0005-0000-0000-00002F020000}"/>
    <cellStyle name="Moeda 7 2 4" xfId="20270" xr:uid="{CC8BEEB0-63BB-4734-AA0D-DCCA0B049BA2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3" xfId="12335" xr:uid="{00000000-0005-0000-0000-000030020000}"/>
    <cellStyle name="Moeda 8 2 4" xfId="21794" xr:uid="{47D2EA5C-C1B3-49B3-8054-837FC6C6E201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3" xfId="10857" xr:uid="{00000000-0005-0000-0000-000031020000}"/>
    <cellStyle name="Moeda 9 2 4" xfId="20271" xr:uid="{CD1B2EFE-A3B6-41DC-8556-5A8A9CD02397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3" xfId="12101" xr:uid="{00000000-0005-0000-0000-000059040000}"/>
    <cellStyle name="Normal 10 10 2 3 2" xfId="30800" xr:uid="{5DD21170-3E2D-4543-A4EA-2B1B4BCA1B38}"/>
    <cellStyle name="Normal 10 10 2 4" xfId="33392" xr:uid="{8426B15A-2A6E-498F-BBE2-2F02FF291EFE}"/>
    <cellStyle name="Normal 10 10 2 5" xfId="21564" xr:uid="{26DEB08C-3446-40F0-A4AA-A00BF1F9A160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3" xfId="13992" xr:uid="{00000000-0005-0000-0000-000059040000}"/>
    <cellStyle name="Normal 10 10 3 4" xfId="23465" xr:uid="{DD2BB55F-62CF-49FC-ABE1-950FD33923B7}"/>
    <cellStyle name="Normal 10 10 4" xfId="29612" xr:uid="{6DDD18B9-F5F6-4765-B59F-D4DA2F58ECCE}"/>
    <cellStyle name="Normal 10 10 5" xfId="32214" xr:uid="{BA838176-5F51-4D6B-8410-8BA700065E59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3" xfId="12102" xr:uid="{00000000-0005-0000-0000-00005A040000}"/>
    <cellStyle name="Normal 10 11 2 3 2" xfId="30801" xr:uid="{D33C4263-C18F-4F58-8D31-352A95FB2FE7}"/>
    <cellStyle name="Normal 10 11 2 4" xfId="33393" xr:uid="{BB532782-B3DE-410A-A323-65A1C3F7F65F}"/>
    <cellStyle name="Normal 10 11 2 5" xfId="21565" xr:uid="{45FE9237-7A2C-4C81-9979-84FB50D016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3" xfId="13993" xr:uid="{00000000-0005-0000-0000-00005A040000}"/>
    <cellStyle name="Normal 10 11 3 4" xfId="23466" xr:uid="{DF7736AA-D2EC-48AE-A7E4-05AE18834AA6}"/>
    <cellStyle name="Normal 10 11 4" xfId="29613" xr:uid="{76037045-12F2-4EB3-A18B-B604C32564C0}"/>
    <cellStyle name="Normal 10 11 5" xfId="32215" xr:uid="{E043B48E-EC6E-4943-98F3-916C17C674BE}"/>
    <cellStyle name="Normal 10 12" xfId="743" xr:uid="{00000000-0005-0000-0000-00004302000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3" xfId="12333" xr:uid="{00000000-0005-0000-0000-000045020000}"/>
    <cellStyle name="Normal 10 12 2 2 4" xfId="21792" xr:uid="{D0B506F9-18C7-4D71-BF00-3EECEE25E098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3" xfId="14235" xr:uid="{00000000-0005-0000-0000-000044020000}"/>
    <cellStyle name="Normal 10 12 2 3 4" xfId="23701" xr:uid="{DAF70A3A-5263-4BB8-9B38-752F412EE072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5" xfId="10389" xr:uid="{00000000-0005-0000-0000-000044020000}"/>
    <cellStyle name="Normal 10 12 2 5 2" xfId="30802" xr:uid="{CC63A667-4A38-494C-AA1B-A21F2853B700}"/>
    <cellStyle name="Normal 10 12 2 6" xfId="33394" xr:uid="{3114AB4B-4CB7-48A7-B2F6-AFF705196701}"/>
    <cellStyle name="Normal 10 12 2 7" xfId="19822" xr:uid="{E098E7AE-15FC-4347-BA52-21A3AEF0965A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3" xfId="10858" xr:uid="{00000000-0005-0000-0000-000046020000}"/>
    <cellStyle name="Normal 10 12 3 2 4" xfId="20272" xr:uid="{74364D7A-D8AD-4732-B416-E18773911918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3" xfId="14236" xr:uid="{00000000-0005-0000-0000-000045020000}"/>
    <cellStyle name="Normal 10 12 3 3 4" xfId="23702" xr:uid="{77DEDD29-2FB4-438B-A11B-9F067E80F780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5" xfId="10390" xr:uid="{00000000-0005-0000-0000-000045020000}"/>
    <cellStyle name="Normal 10 12 3 6" xfId="19823" xr:uid="{F72CC72E-5B72-4CC6-B4F5-FF9E6A575603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3" xfId="12103" xr:uid="{00000000-0005-0000-0000-00005B040000}"/>
    <cellStyle name="Normal 10 12 4 4" xfId="21566" xr:uid="{4709805E-CACF-4F60-9CAE-608DE405E8CF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3" xfId="13994" xr:uid="{00000000-0005-0000-0000-00005B040000}"/>
    <cellStyle name="Normal 10 12 5 4" xfId="23467" xr:uid="{E5F1FC6D-A173-445B-86AC-271272310CFF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7" xfId="10388" xr:uid="{00000000-0005-0000-0000-000043020000}"/>
    <cellStyle name="Normal 10 12 7 2" xfId="29614" xr:uid="{7EF9C481-05F5-4E93-B936-E2D409B75C3B}"/>
    <cellStyle name="Normal 10 12 8" xfId="32216" xr:uid="{A37FB9DF-3C9E-4E6C-9D01-ABB4BE08AADF}"/>
    <cellStyle name="Normal 10 12 9" xfId="19821" xr:uid="{273A44CC-B48D-44C9-817F-A81E34FC5FFD}"/>
    <cellStyle name="Normal 10 13" xfId="746" xr:uid="{00000000-0005-0000-0000-000046020000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3" xfId="12749" xr:uid="{00000000-0005-0000-0000-000048020000}"/>
    <cellStyle name="Normal 10 13 2 2 4" xfId="22220" xr:uid="{1AA2A71E-9A9A-459C-B35B-C54705E8CAC7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3" xfId="14237" xr:uid="{00000000-0005-0000-0000-000047020000}"/>
    <cellStyle name="Normal 10 13 2 3 4" xfId="23703" xr:uid="{72949CE6-B1D7-49D5-8E6E-6861F5330CE9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5" xfId="10392" xr:uid="{00000000-0005-0000-0000-000047020000}"/>
    <cellStyle name="Normal 10 13 2 5 2" xfId="30803" xr:uid="{C5F1C038-242F-4DCB-AA04-E950B41784AC}"/>
    <cellStyle name="Normal 10 13 2 6" xfId="33395" xr:uid="{3579FBA8-6925-4C8A-8A7E-5E9AFFA821A6}"/>
    <cellStyle name="Normal 10 13 2 7" xfId="19825" xr:uid="{53C45170-0D95-4FB2-B682-F2F8FD99A9B8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3" xfId="12332" xr:uid="{00000000-0005-0000-0000-000049020000}"/>
    <cellStyle name="Normal 10 13 3 2 4" xfId="21791" xr:uid="{DAB137EF-45B8-423E-A5BD-CEF5BCA1D512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3" xfId="14238" xr:uid="{00000000-0005-0000-0000-000048020000}"/>
    <cellStyle name="Normal 10 13 3 3 4" xfId="23704" xr:uid="{77A7F19E-D0C1-494A-BB16-3B1F179402B6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5" xfId="10393" xr:uid="{00000000-0005-0000-0000-000048020000}"/>
    <cellStyle name="Normal 10 13 3 6" xfId="19826" xr:uid="{D02566ED-AB88-4B70-8235-3961AA5DAEEA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3" xfId="12104" xr:uid="{00000000-0005-0000-0000-00005C040000}"/>
    <cellStyle name="Normal 10 13 4 4" xfId="21567" xr:uid="{D5D903DE-3E35-44DC-9C7D-29D1D9885672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3" xfId="13995" xr:uid="{00000000-0005-0000-0000-00005C040000}"/>
    <cellStyle name="Normal 10 13 5 4" xfId="23468" xr:uid="{AA230236-68BB-479F-9219-3E2E82A60DA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7" xfId="10391" xr:uid="{00000000-0005-0000-0000-000046020000}"/>
    <cellStyle name="Normal 10 13 7 2" xfId="29615" xr:uid="{DAFA6FEC-5B6B-49A4-A306-B7121032AB93}"/>
    <cellStyle name="Normal 10 13 8" xfId="32217" xr:uid="{CD77A9DA-645A-4FDF-8A75-992E993D3701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3" xfId="12327" xr:uid="{00000000-0005-0000-0000-00004B020000}"/>
    <cellStyle name="Normal 10 14 2 2 4" xfId="21786" xr:uid="{D6175DF4-BB7B-4EC2-BE99-79A7FE5D5C98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3" xfId="14239" xr:uid="{00000000-0005-0000-0000-00004A020000}"/>
    <cellStyle name="Normal 10 14 2 3 4" xfId="23705" xr:uid="{7ADC9495-1B82-41FD-9E7C-193E4806C0DF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5" xfId="10395" xr:uid="{00000000-0005-0000-0000-00004A020000}"/>
    <cellStyle name="Normal 10 14 2 5 2" xfId="30799" xr:uid="{CA92E6FC-46B3-4EEF-ABD6-844CB9D04F0C}"/>
    <cellStyle name="Normal 10 14 2 6" xfId="33391" xr:uid="{497F15BD-8D3C-47B3-94DC-B949147555CE}"/>
    <cellStyle name="Normal 10 14 2 7" xfId="19828" xr:uid="{342C877A-08A2-4DB7-A98A-0974C926FC9B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3" xfId="12100" xr:uid="{00000000-0005-0000-0000-00005D040000}"/>
    <cellStyle name="Normal 10 14 3 4" xfId="21563" xr:uid="{1FC64790-F489-45A8-AF09-5F40F8ABEDBD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3" xfId="13991" xr:uid="{00000000-0005-0000-0000-00005D040000}"/>
    <cellStyle name="Normal 10 14 4 4" xfId="23464" xr:uid="{5EB9D95D-95DE-4B9F-B0AC-33F976A1966E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6" xfId="10394" xr:uid="{00000000-0005-0000-0000-000049020000}"/>
    <cellStyle name="Normal 10 14 6 2" xfId="29611" xr:uid="{B2F59E69-E9B2-4D00-80B6-41700EFEAC4A}"/>
    <cellStyle name="Normal 10 14 7" xfId="32213" xr:uid="{C41BC475-3C15-4842-8473-A98B46D6C858}"/>
    <cellStyle name="Normal 10 14 8" xfId="19827" xr:uid="{F4BED7B4-0DCF-49CE-8DC1-FD77595E5F9C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3" xfId="12309" xr:uid="{00000000-0005-0000-0000-00004C020000}"/>
    <cellStyle name="Normal 10 15 3 4" xfId="21765" xr:uid="{8FFF1922-E24C-4912-AD94-3E2457943717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3" xfId="14240" xr:uid="{00000000-0005-0000-0000-00004B020000}"/>
    <cellStyle name="Normal 10 15 4 4" xfId="23706" xr:uid="{1B98878A-7306-44A5-8A20-A2AA2C14780F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6" xfId="10396" xr:uid="{00000000-0005-0000-0000-00004B020000}"/>
    <cellStyle name="Normal 10 15 7" xfId="19829" xr:uid="{ED489752-DE1C-408B-9995-0269701637D8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3" xfId="12334" xr:uid="{00000000-0005-0000-0000-00004D020000}"/>
    <cellStyle name="Normal 10 16 2 4" xfId="21793" xr:uid="{12CECEE6-1481-46DA-9582-5F04D39225D5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3" xfId="14234" xr:uid="{00000000-0005-0000-0000-00004C020000}"/>
    <cellStyle name="Normal 10 16 3 4" xfId="23700" xr:uid="{746BF2D1-916C-4F9D-B7C0-91B266293EC9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5" xfId="10387" xr:uid="{00000000-0005-0000-0000-00004C020000}"/>
    <cellStyle name="Normal 10 16 6" xfId="19820" xr:uid="{464C5647-4790-4355-BA44-9C322B080D04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9" xfId="10159" xr:uid="{00000000-0005-0000-0000-000040020000}"/>
    <cellStyle name="Normal 10 19 2" xfId="33650" xr:uid="{CCA561DA-D934-442E-B765-0540486055BB}"/>
    <cellStyle name="Normal 10 19 3" xfId="31027" xr:uid="{164C49B2-231E-45EB-A3D1-542BC5FDE07C}"/>
    <cellStyle name="Normal 10 2" xfId="142" xr:uid="{00000000-0005-0000-0000-00004D020000}"/>
    <cellStyle name="Normal 10 2 10" xfId="19685" xr:uid="{9CEE706A-410B-4FF5-9E3E-599D3AD87123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3" xfId="13997" xr:uid="{00000000-0005-0000-0000-00005F040000}"/>
    <cellStyle name="Normal 10 2 2 2 2 4" xfId="23470" xr:uid="{A5037A7B-0BE0-4278-AAC5-FE24189940E1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4" xfId="12106" xr:uid="{00000000-0005-0000-0000-00005F040000}"/>
    <cellStyle name="Normal 10 2 2 2 4 2" xfId="29617" xr:uid="{F14BC9BC-252D-4830-AA49-D0CFA24434F1}"/>
    <cellStyle name="Normal 10 2 2 2 5" xfId="32219" xr:uid="{74739829-2EB7-496D-95D8-3CD7443F4968}"/>
    <cellStyle name="Normal 10 2 2 2 6" xfId="21569" xr:uid="{0D3ABCFD-E686-4706-BB16-FCCA4CA6D8C2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3" xfId="10994" xr:uid="{00000000-0005-0000-0000-00001D010000}"/>
    <cellStyle name="Normal 10 2 2 3 3 2" xfId="30805" xr:uid="{695B754E-265C-4A73-893F-781D087B12AF}"/>
    <cellStyle name="Normal 10 2 2 3 4" xfId="33397" xr:uid="{2E550617-F77D-4686-ABA6-C04DCE650FC1}"/>
    <cellStyle name="Normal 10 2 2 3 5" xfId="20404" xr:uid="{EA128C79-A973-44E3-91F1-FD04CA9E72B6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3" xfId="12908" xr:uid="{00000000-0005-0000-0000-00001D010000}"/>
    <cellStyle name="Normal 10 2 2 4 4" xfId="22380" xr:uid="{E5B0F721-78AD-4A1F-8B2D-2AC44D2E5AE6}"/>
    <cellStyle name="Normal 10 2 2 5" xfId="28461" xr:uid="{2E496268-0D38-4FEC-99CE-01D825555893}"/>
    <cellStyle name="Normal 10 2 2 6" xfId="31154" xr:uid="{7CADAD51-3850-45A6-ABD7-66BAF558C008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3" xfId="13998" xr:uid="{00000000-0005-0000-0000-000060040000}"/>
    <cellStyle name="Normal 10 2 3 2 3 2" xfId="30806" xr:uid="{DBCC3515-B8D3-4832-BDB0-61C728919980}"/>
    <cellStyle name="Normal 10 2 3 2 4" xfId="33398" xr:uid="{54EA364E-9AD8-4857-B703-FD7E930579D7}"/>
    <cellStyle name="Normal 10 2 3 2 5" xfId="23471" xr:uid="{0D9C1B6A-99CC-48FF-87C8-8309E3AA1917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4" xfId="12107" xr:uid="{00000000-0005-0000-0000-000060040000}"/>
    <cellStyle name="Normal 10 2 3 4 2" xfId="29618" xr:uid="{BA9E0E25-D788-4BEE-86BB-00269AD6D7B0}"/>
    <cellStyle name="Normal 10 2 3 5" xfId="32220" xr:uid="{2FB76849-6438-4FF3-BC06-09603C6B8AFD}"/>
    <cellStyle name="Normal 10 2 3 6" xfId="21570" xr:uid="{39477C88-EBB3-47A6-81A1-5D320F96A332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3" xfId="13996" xr:uid="{00000000-0005-0000-0000-00005E040000}"/>
    <cellStyle name="Normal 10 2 4 2 4" xfId="23469" xr:uid="{464D9161-5401-45BB-B602-C6E5C6468A42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4" xfId="12105" xr:uid="{00000000-0005-0000-0000-00005E040000}"/>
    <cellStyle name="Normal 10 2 4 4 2" xfId="29616" xr:uid="{BB266ED5-A3E6-4D3D-A0FC-3F3435E8C0FC}"/>
    <cellStyle name="Normal 10 2 4 5" xfId="32218" xr:uid="{7E976FEE-E715-4EBE-8758-404A6C5865FD}"/>
    <cellStyle name="Normal 10 2 4 6" xfId="21568" xr:uid="{23F138DA-CFC3-430B-B007-443963BE82C9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3" xfId="10912" xr:uid="{00000000-0005-0000-0000-00001C010000}"/>
    <cellStyle name="Normal 10 2 5 3 2" xfId="30804" xr:uid="{CBD2D0B9-88BA-4995-AB79-172BA3663D6B}"/>
    <cellStyle name="Normal 10 2 5 4" xfId="33396" xr:uid="{2CD123C6-60BB-4A32-8D27-4795513D1DCB}"/>
    <cellStyle name="Normal 10 2 5 5" xfId="20326" xr:uid="{AADC509B-69AF-46C2-AD41-68867C693505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3" xfId="12830" xr:uid="{00000000-0005-0000-0000-00001C010000}"/>
    <cellStyle name="Normal 10 2 6 4" xfId="22302" xr:uid="{D8469C3C-1B61-46BD-B8BE-01BAD41E9E0F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8" xfId="10216" xr:uid="{00000000-0005-0000-0000-00004D020000}"/>
    <cellStyle name="Normal 10 2 8 2" xfId="28383" xr:uid="{4F70BBF5-3BF0-48E7-8B78-84EBB7D74A48}"/>
    <cellStyle name="Normal 10 2 9" xfId="31076" xr:uid="{CE176DD0-F2B5-4684-B3AC-8A64BA3DDECA}"/>
    <cellStyle name="Normal 10 20" xfId="19627" xr:uid="{AB8D20DE-FA8E-485E-B785-E978D577C478}"/>
    <cellStyle name="Normal 10 3" xfId="175" xr:uid="{00000000-0005-0000-0000-00004F020000}"/>
    <cellStyle name="Normal 10 3 10" xfId="19687" xr:uid="{C72D5120-9B29-4AF0-BA82-C5DA410A97A8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3" xfId="10966" xr:uid="{00000000-0005-0000-0000-00001F010000}"/>
    <cellStyle name="Normal 10 3 2 2 4" xfId="20376" xr:uid="{66122ED1-152E-49FF-B19C-DBC524F0FE95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3" xfId="12880" xr:uid="{00000000-0005-0000-0000-00001F010000}"/>
    <cellStyle name="Normal 10 3 2 3 4" xfId="22352" xr:uid="{6B631E44-6030-45BE-8229-A16B00B831F4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5" xfId="10399" xr:uid="{00000000-0005-0000-0000-000050020000}"/>
    <cellStyle name="Normal 10 3 2 5 2" xfId="28433" xr:uid="{50D20835-9A02-47BF-9481-EFA42C774105}"/>
    <cellStyle name="Normal 10 3 2 6" xfId="31126" xr:uid="{F0353AA9-B9BD-4B7E-961F-9B912749902F}"/>
    <cellStyle name="Normal 10 3 2 7" xfId="19831" xr:uid="{1178674F-E151-41E8-92D2-AECF6E1A74AC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3" xfId="12108" xr:uid="{00000000-0005-0000-0000-000061040000}"/>
    <cellStyle name="Normal 10 3 3 2 4" xfId="21571" xr:uid="{17190C5C-F65A-408E-922E-E0BE4CC0139C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3" xfId="13999" xr:uid="{00000000-0005-0000-0000-000061040000}"/>
    <cellStyle name="Normal 10 3 3 3 4" xfId="23472" xr:uid="{DA119182-5885-470D-9E0E-762A193B3D00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5" xfId="10400" xr:uid="{00000000-0005-0000-0000-000051020000}"/>
    <cellStyle name="Normal 10 3 3 5 2" xfId="29619" xr:uid="{CBE2E593-5789-48CB-9DD2-3097D6ED37AD}"/>
    <cellStyle name="Normal 10 3 3 6" xfId="32221" xr:uid="{E87B3556-FFAA-4B75-A56F-BD1E35D6CF2F}"/>
    <cellStyle name="Normal 10 3 3 7" xfId="19832" xr:uid="{CC185928-A69E-4450-B261-C8E3A4A4CF7D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3" xfId="12310" xr:uid="{00000000-0005-0000-0000-000053020000}"/>
    <cellStyle name="Normal 10 3 4 2 4" xfId="21766" xr:uid="{5BB38E96-E8E0-4410-A048-137D0C99FD56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3" xfId="14241" xr:uid="{00000000-0005-0000-0000-000052020000}"/>
    <cellStyle name="Normal 10 3 4 3 4" xfId="23707" xr:uid="{5CA9894F-72DB-4607-9B9A-241F8622DAD5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5" xfId="10398" xr:uid="{00000000-0005-0000-0000-000052020000}"/>
    <cellStyle name="Normal 10 3 4 5 2" xfId="30807" xr:uid="{252309E8-3B35-4C20-A4B6-9633CCC97BD6}"/>
    <cellStyle name="Normal 10 3 4 6" xfId="33399" xr:uid="{250B7D77-604E-411F-8C43-D4E3FBA13F54}"/>
    <cellStyle name="Normal 10 3 4 7" xfId="19830" xr:uid="{3EDD414C-9E9E-466F-AFC3-CB685028B062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3" xfId="10884" xr:uid="{00000000-0005-0000-0000-00001E010000}"/>
    <cellStyle name="Normal 10 3 5 4" xfId="20298" xr:uid="{D4C47070-24B8-4F26-846F-BCF343ADB153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3" xfId="12801" xr:uid="{00000000-0005-0000-0000-00001E010000}"/>
    <cellStyle name="Normal 10 3 6 4" xfId="22273" xr:uid="{A190739D-8F65-42A0-8CBB-9C8B7EB8493A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8" xfId="10223" xr:uid="{00000000-0005-0000-0000-00004F020000}"/>
    <cellStyle name="Normal 10 3 8 2" xfId="28355" xr:uid="{11CA7E16-EF0E-43D9-904F-3BA596E93492}"/>
    <cellStyle name="Normal 10 3 9" xfId="31048" xr:uid="{EEF3710F-D89A-42D9-A531-E0CF03784102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3" xfId="12109" xr:uid="{00000000-0005-0000-0000-000062040000}"/>
    <cellStyle name="Normal 10 4 2 3 2" xfId="30808" xr:uid="{FB16549F-F493-4101-A569-49C414ACDB99}"/>
    <cellStyle name="Normal 10 4 2 4" xfId="33400" xr:uid="{260D9A10-6CE3-41B1-8847-D06F92302D89}"/>
    <cellStyle name="Normal 10 4 2 5" xfId="21572" xr:uid="{13B6C3B1-00B9-4648-ABA6-410146A52051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3" xfId="14000" xr:uid="{00000000-0005-0000-0000-000062040000}"/>
    <cellStyle name="Normal 10 4 3 4" xfId="23473" xr:uid="{E0F681C4-A6F6-4240-8208-EF82AE416E76}"/>
    <cellStyle name="Normal 10 4 4" xfId="29620" xr:uid="{85C4BBAB-BC77-42CE-8A73-AD860499F2EB}"/>
    <cellStyle name="Normal 10 4 5" xfId="32222" xr:uid="{7C0C4600-714D-4B66-9A89-8338C9F9B278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3" xfId="12110" xr:uid="{00000000-0005-0000-0000-000063040000}"/>
    <cellStyle name="Normal 10 5 2 3 2" xfId="30809" xr:uid="{6B89EDB8-8F1A-4ED7-9CA3-AA841388E892}"/>
    <cellStyle name="Normal 10 5 2 4" xfId="33401" xr:uid="{01AAECB9-49E2-4063-AC3F-4EDF5EA60F33}"/>
    <cellStyle name="Normal 10 5 2 5" xfId="21573" xr:uid="{A664B3C8-E103-4375-8D04-B089E74FDC27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3" xfId="14001" xr:uid="{00000000-0005-0000-0000-000063040000}"/>
    <cellStyle name="Normal 10 5 3 4" xfId="23474" xr:uid="{283EF02D-D06A-4AE7-81AF-71ACB57376EC}"/>
    <cellStyle name="Normal 10 5 4" xfId="29621" xr:uid="{FDF3F4DA-D37A-4BB8-B237-8C2DCAD31703}"/>
    <cellStyle name="Normal 10 5 5" xfId="32223" xr:uid="{FABDA5DC-4475-4F8A-9764-2CA42907C260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3" xfId="12111" xr:uid="{00000000-0005-0000-0000-000064040000}"/>
    <cellStyle name="Normal 10 6 2 3 2" xfId="30810" xr:uid="{A933F1DF-BA97-414E-848B-48D8469CCCDC}"/>
    <cellStyle name="Normal 10 6 2 4" xfId="33402" xr:uid="{EAF6530F-52C7-4362-9679-E75510001B16}"/>
    <cellStyle name="Normal 10 6 2 5" xfId="21574" xr:uid="{0419DB03-96EB-4E96-89FD-F18F2B0DD3F4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3" xfId="14002" xr:uid="{00000000-0005-0000-0000-000064040000}"/>
    <cellStyle name="Normal 10 6 3 4" xfId="23475" xr:uid="{24EA9E79-7BA0-44CC-871E-0B38D80DDE0F}"/>
    <cellStyle name="Normal 10 6 4" xfId="29622" xr:uid="{F64E0728-2261-44CA-AC0F-56AD1B559EE8}"/>
    <cellStyle name="Normal 10 6 5" xfId="32224" xr:uid="{B32247EB-0AA7-4937-B5FD-FF266F607D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3" xfId="12112" xr:uid="{00000000-0005-0000-0000-000065040000}"/>
    <cellStyle name="Normal 10 7 2 3 2" xfId="30811" xr:uid="{DCB126ED-66C5-4333-AA51-51F4CC92A026}"/>
    <cellStyle name="Normal 10 7 2 4" xfId="33403" xr:uid="{22339218-1E0A-4709-B0CF-76BC289D813C}"/>
    <cellStyle name="Normal 10 7 2 5" xfId="21575" xr:uid="{7E911A57-B88F-4195-890D-A86006E3D6AA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3" xfId="14003" xr:uid="{00000000-0005-0000-0000-000065040000}"/>
    <cellStyle name="Normal 10 7 3 4" xfId="23476" xr:uid="{55EE031F-1550-402B-B2D7-CA221046A155}"/>
    <cellStyle name="Normal 10 7 4" xfId="29623" xr:uid="{390CB3EC-E310-40CD-A7D1-7CAE391AAF0B}"/>
    <cellStyle name="Normal 10 7 5" xfId="32225" xr:uid="{0EC3AB35-D39D-4B71-985B-F20B44A5BCA3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3" xfId="12113" xr:uid="{00000000-0005-0000-0000-000066040000}"/>
    <cellStyle name="Normal 10 8 2 3 2" xfId="30812" xr:uid="{00002189-7619-473A-913B-A6DFDEC5AD38}"/>
    <cellStyle name="Normal 10 8 2 4" xfId="33404" xr:uid="{E0CB84BA-C6B1-40D3-81D0-E2B446449CF7}"/>
    <cellStyle name="Normal 10 8 2 5" xfId="21576" xr:uid="{CC4A8239-0252-4E8D-83BC-852D321218F1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3" xfId="14004" xr:uid="{00000000-0005-0000-0000-000066040000}"/>
    <cellStyle name="Normal 10 8 3 4" xfId="23477" xr:uid="{438C9D26-360E-43F7-8276-C2672D1DAD13}"/>
    <cellStyle name="Normal 10 8 4" xfId="29624" xr:uid="{7D798F59-F578-400A-B478-682C968FA4B5}"/>
    <cellStyle name="Normal 10 8 5" xfId="32226" xr:uid="{4FD71E42-2D13-42AE-B271-A9484BBD0B0C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3" xfId="12114" xr:uid="{00000000-0005-0000-0000-000067040000}"/>
    <cellStyle name="Normal 10 9 2 3 2" xfId="30813" xr:uid="{801ACCDE-7C01-461B-91EA-4A6DDECB6812}"/>
    <cellStyle name="Normal 10 9 2 4" xfId="33405" xr:uid="{B8D4EAF7-84B5-48B7-84FC-68B877C0C66A}"/>
    <cellStyle name="Normal 10 9 2 5" xfId="21577" xr:uid="{657BC88F-4940-42A9-A193-96F880E1460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3" xfId="14005" xr:uid="{00000000-0005-0000-0000-000067040000}"/>
    <cellStyle name="Normal 10 9 3 4" xfId="23478" xr:uid="{11CBCB2C-061E-4BEE-A2FB-002511FD812B}"/>
    <cellStyle name="Normal 10 9 4" xfId="29625" xr:uid="{26591737-A41D-461D-AF81-3EBAAD682957}"/>
    <cellStyle name="Normal 10 9 5" xfId="32227" xr:uid="{33AD502B-877B-4D52-9C70-660AAEB8898C}"/>
    <cellStyle name="Normal 11" xfId="34" xr:uid="{00000000-0005-0000-0000-000059020000}"/>
    <cellStyle name="Normal 11 10" xfId="28327" xr:uid="{A5C05BD6-24F7-441B-9296-8D8EB4F692DD}"/>
    <cellStyle name="Normal 11 11" xfId="31035" xr:uid="{B751E99F-D8B3-4913-8D82-525C106FC16B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3" xfId="10929" xr:uid="{00000000-0005-0000-0000-000022010000}"/>
    <cellStyle name="Normal 11 3 2 4" xfId="20339" xr:uid="{51C1AAC4-8945-4235-94F8-4AB3195D8503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3" xfId="12843" xr:uid="{00000000-0005-0000-0000-000022010000}"/>
    <cellStyle name="Normal 11 3 3 4" xfId="22315" xr:uid="{42FD2AFC-63FB-45CE-AFC0-B43170B3B828}"/>
    <cellStyle name="Normal 11 3 4" xfId="28396" xr:uid="{3E94F1BB-1044-4CE8-BF3F-2BF07872743C}"/>
    <cellStyle name="Normal 11 3 5" xfId="31089" xr:uid="{88DA39BE-E4B8-422F-BBE4-D565A5F003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3" xfId="12716" xr:uid="{00000000-0005-0000-0000-000060020000}"/>
    <cellStyle name="Normal 11 6 2 2 4" xfId="22183" xr:uid="{0E6FBCED-141E-4D68-A850-4BFEBB2AEAE9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3" xfId="14242" xr:uid="{00000000-0005-0000-0000-00005F020000}"/>
    <cellStyle name="Normal 11 6 2 3 4" xfId="23708" xr:uid="{585DBAF6-0162-4F95-A27A-2292F5FF2507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5" xfId="10401" xr:uid="{00000000-0005-0000-0000-00005F020000}"/>
    <cellStyle name="Normal 11 6 2 6" xfId="19833" xr:uid="{4DD7B4D0-B6C3-4E2D-8A7E-D193BA950D83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3" xfId="10835" xr:uid="{00000000-0005-0000-0000-000020010000}"/>
    <cellStyle name="Normal 11 8 4" xfId="20246" xr:uid="{ECB6AA03-FFB6-4D4B-8EF8-BA80739095F5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3" xfId="12768" xr:uid="{00000000-0005-0000-0000-000020010000}"/>
    <cellStyle name="Normal 11 9 4" xfId="22240" xr:uid="{19984415-544E-4034-A299-BA8710B37BD9}"/>
    <cellStyle name="Normal 12" xfId="101" xr:uid="{00000000-0005-0000-0000-000061020000}"/>
    <cellStyle name="Normal 12 10" xfId="19657" xr:uid="{6D4630EC-115D-48EC-B05D-E2A329DD755E}"/>
    <cellStyle name="Normal 12 2" xfId="102" xr:uid="{00000000-0005-0000-0000-000062020000}"/>
    <cellStyle name="Normal 12 2 10" xfId="19658" xr:uid="{3935CBC8-9086-49F5-96C9-27ACB005ECB8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3" xfId="12714" xr:uid="{00000000-0005-0000-0000-000065020000}"/>
    <cellStyle name="Normal 12 2 2 2 2 4" xfId="22181" xr:uid="{5713D6D2-A2F6-428A-B125-A67EB4D0ECCF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3" xfId="14245" xr:uid="{00000000-0005-0000-0000-000064020000}"/>
    <cellStyle name="Normal 12 2 2 2 3 4" xfId="23711" xr:uid="{3F292CEE-054B-4C02-9CF3-11015B628992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5" xfId="10404" xr:uid="{00000000-0005-0000-0000-000064020000}"/>
    <cellStyle name="Normal 12 2 2 2 6" xfId="19836" xr:uid="{5F33B16E-2DCA-406D-AB23-6F0D6D36543B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3" xfId="10969" xr:uid="{00000000-0005-0000-0000-000025010000}"/>
    <cellStyle name="Normal 12 2 2 3 4" xfId="20379" xr:uid="{7DEEBFF4-9988-467E-B2D2-AB1C7003D736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3" xfId="12883" xr:uid="{00000000-0005-0000-0000-000025010000}"/>
    <cellStyle name="Normal 12 2 2 4 4" xfId="22355" xr:uid="{8461B850-CA4E-481D-92FF-09415792356C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6" xfId="10225" xr:uid="{00000000-0005-0000-0000-000063020000}"/>
    <cellStyle name="Normal 12 2 2 6 2" xfId="28436" xr:uid="{4061F9F5-3D85-4A49-8EBC-4BFC44F918A2}"/>
    <cellStyle name="Normal 12 2 2 7" xfId="31129" xr:uid="{5033D8A5-5C8D-4959-BF99-3A9C98073B73}"/>
    <cellStyle name="Normal 12 2 2 8" xfId="19689" xr:uid="{F607FE8E-7105-4843-80DA-3570E2385BA0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3" xfId="12376" xr:uid="{00000000-0005-0000-0000-000066020000}"/>
    <cellStyle name="Normal 12 2 3 3 4" xfId="21838" xr:uid="{E6225E56-4081-4F0C-95F5-1B0B897445C4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3" xfId="14246" xr:uid="{00000000-0005-0000-0000-000065020000}"/>
    <cellStyle name="Normal 12 2 3 4 4" xfId="23712" xr:uid="{14127A28-AD6A-4E5F-BEA7-9B8A6DD68262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6" xfId="10405" xr:uid="{00000000-0005-0000-0000-000065020000}"/>
    <cellStyle name="Normal 12 2 3 7" xfId="19837" xr:uid="{733108ED-6748-4549-B72B-C6D982FB5B6F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3" xfId="12715" xr:uid="{00000000-0005-0000-0000-000067020000}"/>
    <cellStyle name="Normal 12 2 4 2 4" xfId="22182" xr:uid="{38AA3989-B705-42E2-A28B-F979C7A04DBD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3" xfId="14244" xr:uid="{00000000-0005-0000-0000-000066020000}"/>
    <cellStyle name="Normal 12 2 4 3 4" xfId="23710" xr:uid="{B290FCD8-3CB4-4EA4-8F91-DB8E34591F4E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5" xfId="10403" xr:uid="{00000000-0005-0000-0000-000066020000}"/>
    <cellStyle name="Normal 12 2 4 6" xfId="19835" xr:uid="{E4B5C2C8-74E7-4992-9636-3958C2ACCECF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3" xfId="10887" xr:uid="{00000000-0005-0000-0000-000024010000}"/>
    <cellStyle name="Normal 12 2 5 4" xfId="20301" xr:uid="{5028B980-8D39-4CE8-9051-607DAC6E39D2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3" xfId="12804" xr:uid="{00000000-0005-0000-0000-000024010000}"/>
    <cellStyle name="Normal 12 2 6 4" xfId="22276" xr:uid="{0089A2AB-0943-43FB-A1D3-1A326297AC12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8" xfId="10193" xr:uid="{00000000-0005-0000-0000-000062020000}"/>
    <cellStyle name="Normal 12 2 8 2" xfId="28358" xr:uid="{F89886C5-2ECC-42E9-9358-2B7CC04948BB}"/>
    <cellStyle name="Normal 12 2 9" xfId="31051" xr:uid="{E161C257-1F48-479C-A306-F5BCCB703B59}"/>
    <cellStyle name="Normal 12 3" xfId="177" xr:uid="{00000000-0005-0000-0000-000067020000}"/>
    <cellStyle name="Normal 12 3 10" xfId="19688" xr:uid="{995F1E97-AF53-4AC2-A5D1-8C9E664BD74B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3" xfId="12713" xr:uid="{00000000-0005-0000-0000-000069020000}"/>
    <cellStyle name="Normal 12 3 2 2 4" xfId="22180" xr:uid="{4EEDB3D9-90B9-43E8-B354-6F3697E1EDA4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3" xfId="14248" xr:uid="{00000000-0005-0000-0000-000068020000}"/>
    <cellStyle name="Normal 12 3 2 3 4" xfId="23714" xr:uid="{18F0EAD1-9BC3-43B4-8150-3A06A62F7ECD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5" xfId="10407" xr:uid="{00000000-0005-0000-0000-000068020000}"/>
    <cellStyle name="Normal 12 3 2 5 2" xfId="30814" xr:uid="{305DDA29-CA96-45BC-B658-F68A1FDB31BE}"/>
    <cellStyle name="Normal 12 3 2 6" xfId="33406" xr:uid="{FF579A40-A33B-4341-9903-89FC72D65920}"/>
    <cellStyle name="Normal 12 3 2 7" xfId="19839" xr:uid="{070CAA33-ADCC-415B-A55E-41A812C146A9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3" xfId="12712" xr:uid="{00000000-0005-0000-0000-00006A020000}"/>
    <cellStyle name="Normal 12 3 3 2 4" xfId="22179" xr:uid="{9BF733E6-F1E4-4F41-8722-554B1681134D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3" xfId="14249" xr:uid="{00000000-0005-0000-0000-000069020000}"/>
    <cellStyle name="Normal 12 3 3 3 4" xfId="23715" xr:uid="{48367C1B-2D44-481F-820B-079015670D42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5" xfId="10408" xr:uid="{00000000-0005-0000-0000-000069020000}"/>
    <cellStyle name="Normal 12 3 3 6" xfId="19840" xr:uid="{B352F43B-9636-46B5-8CF4-A0DDDB74D9D2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3" xfId="12363" xr:uid="{00000000-0005-0000-0000-00006B020000}"/>
    <cellStyle name="Normal 12 3 4 2 4" xfId="21824" xr:uid="{287EFDA4-D4F2-4A64-A234-93CB82C256DC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3" xfId="14247" xr:uid="{00000000-0005-0000-0000-00006A020000}"/>
    <cellStyle name="Normal 12 3 4 3 4" xfId="23713" xr:uid="{E53CA52D-3FCA-450E-84CA-CA8D5DE9AFFE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5" xfId="10406" xr:uid="{00000000-0005-0000-0000-00006A020000}"/>
    <cellStyle name="Normal 12 3 4 6" xfId="19838" xr:uid="{D9201D1E-57FF-4596-82BE-0F62F41C153E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3" xfId="12115" xr:uid="{00000000-0005-0000-0000-00006C040000}"/>
    <cellStyle name="Normal 12 3 5 4" xfId="21578" xr:uid="{B4203EA6-9238-46AF-9D43-44E0867A5C3B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3" xfId="14007" xr:uid="{00000000-0005-0000-0000-00006C040000}"/>
    <cellStyle name="Normal 12 3 6 4" xfId="23480" xr:uid="{A90F0225-254A-4DDB-839A-AB1AD1A3AB6A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8" xfId="10224" xr:uid="{00000000-0005-0000-0000-000067020000}"/>
    <cellStyle name="Normal 12 3 8 2" xfId="29626" xr:uid="{C87D4F23-5EDD-433D-94FF-CA8E5DD6EEDB}"/>
    <cellStyle name="Normal 12 3 9" xfId="32228" xr:uid="{F5033F88-185E-4744-B959-28FC6029879F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3" xfId="12711" xr:uid="{00000000-0005-0000-0000-00006E020000}"/>
    <cellStyle name="Normal 12 4 2 2 2 4" xfId="22178" xr:uid="{3E05CB3F-7B78-4D48-AC7F-DC8E69C1897E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3" xfId="14252" xr:uid="{00000000-0005-0000-0000-00006D020000}"/>
    <cellStyle name="Normal 12 4 2 2 3 4" xfId="23718" xr:uid="{53124925-D50A-4A30-A823-4E6C141E9EC3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5" xfId="10411" xr:uid="{00000000-0005-0000-0000-00006D020000}"/>
    <cellStyle name="Normal 12 4 2 2 6" xfId="19843" xr:uid="{88EE7F32-5ED1-447C-86C1-F3CBB9F1318B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3" xfId="12710" xr:uid="{00000000-0005-0000-0000-00006F020000}"/>
    <cellStyle name="Normal 12 4 2 3 2 4" xfId="22177" xr:uid="{268851E4-41E3-4BE2-8330-EAB24463D1E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3" xfId="14253" xr:uid="{00000000-0005-0000-0000-00006E020000}"/>
    <cellStyle name="Normal 12 4 2 3 3 4" xfId="23719" xr:uid="{6993226C-D622-4023-AA85-28FB3DDCA858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5" xfId="10412" xr:uid="{00000000-0005-0000-0000-00006E020000}"/>
    <cellStyle name="Normal 12 4 2 3 6" xfId="19844" xr:uid="{28DEA83E-9332-4A3F-BBC2-AB9285CE57B0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3" xfId="12361" xr:uid="{00000000-0005-0000-0000-00006D020000}"/>
    <cellStyle name="Normal 12 4 2 4 4" xfId="21822" xr:uid="{FDECA5CA-3E9F-4603-A777-1AC94BD2388D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3" xfId="14251" xr:uid="{00000000-0005-0000-0000-00006C020000}"/>
    <cellStyle name="Normal 12 4 2 5 4" xfId="23717" xr:uid="{EDA801C0-4474-4F61-8F72-2C01D9DE140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7" xfId="10410" xr:uid="{00000000-0005-0000-0000-00006C020000}"/>
    <cellStyle name="Normal 12 4 2 8" xfId="19842" xr:uid="{1D280D2C-B4D3-41CD-A6B9-29B862C344CA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3" xfId="12371" xr:uid="{00000000-0005-0000-0000-000070020000}"/>
    <cellStyle name="Normal 12 4 3 2 4" xfId="21833" xr:uid="{50DA56F9-B731-4618-B8BC-4E5E17EBD186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3" xfId="14254" xr:uid="{00000000-0005-0000-0000-00006F020000}"/>
    <cellStyle name="Normal 12 4 3 3 4" xfId="23720" xr:uid="{02D0FB97-2A27-4371-9AE3-480E09FE2863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5" xfId="10413" xr:uid="{00000000-0005-0000-0000-00006F020000}"/>
    <cellStyle name="Normal 12 4 3 6" xfId="19845" xr:uid="{439C42E2-298F-43CB-BB3B-9BCE9181BF8D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3" xfId="12709" xr:uid="{00000000-0005-0000-0000-000072020000}"/>
    <cellStyle name="Normal 12 4 4 2 2 4" xfId="22176" xr:uid="{E9725590-6759-400C-A0A2-8507D6F11C9A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3" xfId="14256" xr:uid="{00000000-0005-0000-0000-000071020000}"/>
    <cellStyle name="Normal 12 4 4 2 3 4" xfId="23722" xr:uid="{275C3D76-6DB8-403E-92C9-AA92F483CB6C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5" xfId="10415" xr:uid="{00000000-0005-0000-0000-000071020000}"/>
    <cellStyle name="Normal 12 4 4 2 6" xfId="19847" xr:uid="{ED50F9A8-3C97-4E73-A286-058E427689BC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3" xfId="12360" xr:uid="{00000000-0005-0000-0000-000071020000}"/>
    <cellStyle name="Normal 12 4 4 3 4" xfId="21821" xr:uid="{3B6EC411-05FB-42A9-B132-24259D56F04B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3" xfId="14255" xr:uid="{00000000-0005-0000-0000-000070020000}"/>
    <cellStyle name="Normal 12 4 4 4 4" xfId="23721" xr:uid="{8276AA18-FADD-434D-AD8E-9F08EFC76CAB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6" xfId="10414" xr:uid="{00000000-0005-0000-0000-000070020000}"/>
    <cellStyle name="Normal 12 4 4 7" xfId="19846" xr:uid="{8F02BFE4-CB53-446C-BC7E-7BC921F8695B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3" xfId="12708" xr:uid="{00000000-0005-0000-0000-000073020000}"/>
    <cellStyle name="Normal 12 4 5 2 4" xfId="22175" xr:uid="{31401841-4A6C-49C0-9659-7E629571A134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3" xfId="14257" xr:uid="{00000000-0005-0000-0000-000072020000}"/>
    <cellStyle name="Normal 12 4 5 3 4" xfId="23723" xr:uid="{2642FB2B-AEEB-44AF-A1AB-324942B034F0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5" xfId="10416" xr:uid="{00000000-0005-0000-0000-000072020000}"/>
    <cellStyle name="Normal 12 4 5 6" xfId="19848" xr:uid="{3DB55D50-E730-4A17-9C75-95FF8B0F31A6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3" xfId="12373" xr:uid="{00000000-0005-0000-0000-00006C020000}"/>
    <cellStyle name="Normal 12 4 7 4" xfId="21835" xr:uid="{DEFBDE8F-F659-4285-B477-F045F9322F23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3" xfId="14250" xr:uid="{00000000-0005-0000-0000-00006B020000}"/>
    <cellStyle name="Normal 12 4 8 4" xfId="23716" xr:uid="{2BDDCFF9-B3D6-43C3-8133-43A6E1957707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3" xfId="12358" xr:uid="{00000000-0005-0000-0000-000075020000}"/>
    <cellStyle name="Normal 12 6 2 4" xfId="21819" xr:uid="{6D913F32-0BC6-4824-9A39-B164AD672636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3" xfId="14258" xr:uid="{00000000-0005-0000-0000-000074020000}"/>
    <cellStyle name="Normal 12 6 3 4" xfId="23724" xr:uid="{E017FB71-206B-4AF4-B02B-00F99D5A50A1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5" xfId="10417" xr:uid="{00000000-0005-0000-0000-000074020000}"/>
    <cellStyle name="Normal 12 6 6" xfId="19849" xr:uid="{8B76055A-2800-4311-B5A9-9634E206BEA3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3" xfId="12364" xr:uid="{00000000-0005-0000-0000-000076020000}"/>
    <cellStyle name="Normal 12 7 2 4" xfId="21825" xr:uid="{95A1CECA-3FA4-48E3-BA82-D4BDD440D7C5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3" xfId="14243" xr:uid="{00000000-0005-0000-0000-000075020000}"/>
    <cellStyle name="Normal 12 7 3 4" xfId="23709" xr:uid="{AB2386DB-B93C-4C67-A22A-95D8DD8E768A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5" xfId="10402" xr:uid="{00000000-0005-0000-0000-000075020000}"/>
    <cellStyle name="Normal 12 7 6" xfId="19834" xr:uid="{C969304F-EACE-4404-978F-0DD35345B784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3" xfId="12769" xr:uid="{00000000-0005-0000-0000-000026010000}"/>
    <cellStyle name="Normal 13 10 4" xfId="22241" xr:uid="{B180337A-1E55-4460-A566-E26B38278B58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2" xfId="10194" xr:uid="{00000000-0005-0000-0000-000076020000}"/>
    <cellStyle name="Normal 13 12 2" xfId="28328" xr:uid="{5EAAE4A0-D501-4B39-954C-74375D517BA9}"/>
    <cellStyle name="Normal 13 13" xfId="31036" xr:uid="{6C87243E-75BD-4FAD-AA60-A987F76F80B5}"/>
    <cellStyle name="Normal 13 14" xfId="19659" xr:uid="{19F815B6-6444-4CA1-AEA9-B35484D75279}"/>
    <cellStyle name="Normal 13 2" xfId="179" xr:uid="{00000000-0005-0000-0000-000077020000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3" xfId="12117" xr:uid="{00000000-0005-0000-0000-00006E040000}"/>
    <cellStyle name="Normal 13 2 2 2 4" xfId="21580" xr:uid="{C4BE6E86-F9FD-4070-9492-2FFC02111BC2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3" xfId="14009" xr:uid="{00000000-0005-0000-0000-00006E040000}"/>
    <cellStyle name="Normal 13 2 2 3 4" xfId="23482" xr:uid="{51EE7F0D-08C0-4E28-9E3F-B57F03060887}"/>
    <cellStyle name="Normal 13 2 2 4" xfId="29628" xr:uid="{C0169E13-1810-4A4A-BF0D-6B4D0E35512A}"/>
    <cellStyle name="Normal 13 2 2 5" xfId="32230" xr:uid="{D320179D-F255-4197-9876-20ABE2AD1C90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3" xfId="12707" xr:uid="{00000000-0005-0000-0000-00007A020000}"/>
    <cellStyle name="Normal 13 2 3 2 4" xfId="22174" xr:uid="{D1C5CDE6-5A9C-446D-A0A6-AB711FCCE263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3" xfId="14259" xr:uid="{00000000-0005-0000-0000-000079020000}"/>
    <cellStyle name="Normal 13 2 3 3 4" xfId="23725" xr:uid="{7FD8A40D-F673-40BC-8062-88DB61FBB1F6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5" xfId="10419" xr:uid="{00000000-0005-0000-0000-000079020000}"/>
    <cellStyle name="Normal 13 2 3 5 2" xfId="30816" xr:uid="{5AA4FC5F-4D31-4473-888C-8B76366E114E}"/>
    <cellStyle name="Normal 13 2 3 6" xfId="33408" xr:uid="{DA1BE394-9249-47E7-8BD3-147A978CC354}"/>
    <cellStyle name="Normal 13 2 3 7" xfId="19851" xr:uid="{2ADE7FC0-E027-4969-A7EF-4E24A0EB4FFD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3" xfId="10942" xr:uid="{00000000-0005-0000-0000-000027010000}"/>
    <cellStyle name="Normal 13 2 4 4" xfId="20352" xr:uid="{7F1B67E7-581F-4E1D-98E1-AE73F2F06910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3" xfId="12856" xr:uid="{00000000-0005-0000-0000-000027010000}"/>
    <cellStyle name="Normal 13 2 5 4" xfId="22328" xr:uid="{BC14A3A5-919C-49C7-B1DF-7586017E3BF5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7" xfId="10226" xr:uid="{00000000-0005-0000-0000-000077020000}"/>
    <cellStyle name="Normal 13 2 7 2" xfId="28409" xr:uid="{9F34EEE2-923A-4579-B8CC-F36583EEAAE2}"/>
    <cellStyle name="Normal 13 2 8" xfId="31102" xr:uid="{CB95F941-5156-4345-A20C-D52E7A0EA420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3" xfId="12118" xr:uid="{00000000-0005-0000-0000-00006F040000}"/>
    <cellStyle name="Normal 13 3 2 3 2" xfId="30817" xr:uid="{A4D46348-A707-4A90-8B61-64628BF8F83D}"/>
    <cellStyle name="Normal 13 3 2 4" xfId="33409" xr:uid="{F490ABF1-75E5-49A0-ABDF-905C18F07611}"/>
    <cellStyle name="Normal 13 3 2 5" xfId="21581" xr:uid="{0C5256D4-83BC-4A07-A4D0-1E952E5F4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3" xfId="14010" xr:uid="{00000000-0005-0000-0000-00006F040000}"/>
    <cellStyle name="Normal 13 3 3 4" xfId="23483" xr:uid="{C22922E4-8466-44DD-AA08-FD7294288602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5" xfId="10420" xr:uid="{00000000-0005-0000-0000-00007A020000}"/>
    <cellStyle name="Normal 13 3 5 2" xfId="29629" xr:uid="{A04820C9-B91B-4DB9-9960-6EFEB287C2B8}"/>
    <cellStyle name="Normal 13 3 6" xfId="32231" xr:uid="{BF536AF2-011D-4FA4-8DB6-408D51090265}"/>
    <cellStyle name="Normal 13 3 7" xfId="19852" xr:uid="{2F388941-DE15-4AE2-9D3C-E835EE190788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3" xfId="12119" xr:uid="{00000000-0005-0000-0000-000070040000}"/>
    <cellStyle name="Normal 13 4 2 3 2" xfId="30818" xr:uid="{E7F74781-ECD4-4F0E-A296-0D75F6C92241}"/>
    <cellStyle name="Normal 13 4 2 4" xfId="33410" xr:uid="{9D43A23D-B4C4-4D71-B440-9F726F790020}"/>
    <cellStyle name="Normal 13 4 2 5" xfId="21582" xr:uid="{D60C3071-34A3-4878-8352-F936496D5425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3" xfId="14011" xr:uid="{00000000-0005-0000-0000-000070040000}"/>
    <cellStyle name="Normal 13 4 3 4" xfId="23484" xr:uid="{6AAF6962-1C4A-45B3-BEB3-E7DB8957EF3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5" xfId="10418" xr:uid="{00000000-0005-0000-0000-00007B020000}"/>
    <cellStyle name="Normal 13 4 5 2" xfId="29630" xr:uid="{9ED54793-CE06-4135-B453-D38F61CD325F}"/>
    <cellStyle name="Normal 13 4 6" xfId="32232" xr:uid="{A7C0B47F-F06A-46BA-AC1F-1768687157CB}"/>
    <cellStyle name="Normal 13 4 7" xfId="19850" xr:uid="{02ECD8F4-9EBF-4F0C-88A0-0C87EF62522B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3" xfId="14012" xr:uid="{00000000-0005-0000-0000-000071040000}"/>
    <cellStyle name="Normal 13 5 2 3 2" xfId="30819" xr:uid="{56BE0DBC-7877-4ABB-A678-358AC9BD0DCA}"/>
    <cellStyle name="Normal 13 5 2 4" xfId="33411" xr:uid="{D05C1B0F-0940-4DB1-84C3-6B424BEE50D6}"/>
    <cellStyle name="Normal 13 5 2 5" xfId="23485" xr:uid="{1B450AD8-964D-4CFF-BAE9-76ACF216568A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4" xfId="12120" xr:uid="{00000000-0005-0000-0000-000071040000}"/>
    <cellStyle name="Normal 13 5 4 2" xfId="29631" xr:uid="{444DDBA0-283F-431F-A432-20AEC94342F3}"/>
    <cellStyle name="Normal 13 5 5" xfId="32233" xr:uid="{F89BE20F-45A9-42FC-A807-B2832500D511}"/>
    <cellStyle name="Normal 13 5 6" xfId="21583" xr:uid="{56922678-3040-40E7-B9FE-895CA64A6AFF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3" xfId="14013" xr:uid="{00000000-0005-0000-0000-000072040000}"/>
    <cellStyle name="Normal 13 6 2 3 2" xfId="30820" xr:uid="{CC772A9C-E691-4ECA-844F-6CC159A9E9EE}"/>
    <cellStyle name="Normal 13 6 2 4" xfId="33412" xr:uid="{B03A0012-0552-4231-AC47-2E8760C64620}"/>
    <cellStyle name="Normal 13 6 2 5" xfId="23486" xr:uid="{A99F61EE-D3E5-4212-87ED-C1C988184D41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4" xfId="12121" xr:uid="{00000000-0005-0000-0000-000072040000}"/>
    <cellStyle name="Normal 13 6 4 2" xfId="29632" xr:uid="{E9B3ABC6-0902-4CC4-9E54-C57B5D2082AF}"/>
    <cellStyle name="Normal 13 6 5" xfId="32234" xr:uid="{515D36E6-EBF6-4D23-B9B0-01C4254A123B}"/>
    <cellStyle name="Normal 13 6 6" xfId="21584" xr:uid="{01E18EAC-33E5-4CC2-8636-0060A97115D2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3" xfId="14008" xr:uid="{00000000-0005-0000-0000-000073040000}"/>
    <cellStyle name="Normal 13 7 2 3 2" xfId="30815" xr:uid="{847B52F1-8DD2-4DD3-BC92-6B1BA2AA7D97}"/>
    <cellStyle name="Normal 13 7 2 4" xfId="33407" xr:uid="{BFE67E86-B36F-48E3-AED8-686E8023D6DC}"/>
    <cellStyle name="Normal 13 7 2 5" xfId="23481" xr:uid="{0E80CB6E-5F8C-4D6B-9DBC-743E7D876C37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4" xfId="12116" xr:uid="{00000000-0005-0000-0000-000073040000}"/>
    <cellStyle name="Normal 13 7 4 2" xfId="29627" xr:uid="{4CBB7784-3586-4C03-88B0-79F62C76FFD4}"/>
    <cellStyle name="Normal 13 7 5" xfId="32229" xr:uid="{4F39DF9D-A032-4051-831C-ECFD403F521E}"/>
    <cellStyle name="Normal 13 7 6" xfId="21579" xr:uid="{43EC782B-4091-4DA2-9076-19FB95C99C2C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3" xfId="10836" xr:uid="{00000000-0005-0000-0000-000026010000}"/>
    <cellStyle name="Normal 13 9 4" xfId="20247" xr:uid="{693934A1-217E-4820-8E42-8BA2259D6ACA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3" xfId="12122" xr:uid="{00000000-0005-0000-0000-000075040000}"/>
    <cellStyle name="Normal 14 2 2 2 4" xfId="21585" xr:uid="{C5A5E856-6558-4EED-97A1-A417CCD1678E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3" xfId="14014" xr:uid="{00000000-0005-0000-0000-000075040000}"/>
    <cellStyle name="Normal 14 2 2 3 4" xfId="23487" xr:uid="{FCE7118E-C0F8-44B3-A2E4-DD1C48011BED}"/>
    <cellStyle name="Normal 14 2 2 4" xfId="29633" xr:uid="{A26000A2-FF83-41CB-845E-6B794AC73DBD}"/>
    <cellStyle name="Normal 14 2 2 5" xfId="32235" xr:uid="{3B2FFFEF-B5AB-4F0F-AD35-B8F82A43335E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3" xfId="33413" xr:uid="{A5F38521-B924-4E2E-96AE-42CD66B46B65}"/>
    <cellStyle name="Normal 14 2 3 4" xfId="24301" xr:uid="{B63F2E3D-96C6-42AB-8BC1-39A84241D5BC}"/>
    <cellStyle name="Normal 14 2 4" xfId="10422" xr:uid="{00000000-0005-0000-0000-00007D020000}"/>
    <cellStyle name="Normal 14 2 5" xfId="19854" xr:uid="{80F1AF25-03C9-4542-8AD5-F499D58D8E85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3" xfId="11093" xr:uid="{00000000-0005-0000-0000-000049000000}"/>
    <cellStyle name="Normal 14 3 2 4" xfId="20541" xr:uid="{850694F5-DD7D-44BA-84A5-93B58310443E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3" xfId="12986" xr:uid="{00000000-0005-0000-0000-000049000000}"/>
    <cellStyle name="Normal 14 3 3 4" xfId="22460" xr:uid="{A6C31BF4-BD3C-4AFE-9DEC-77FEE3E9E5B6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5" xfId="10423" xr:uid="{00000000-0005-0000-0000-00007F020000}"/>
    <cellStyle name="Normal 14 3 5 2" xfId="28595" xr:uid="{041DA29E-91B1-4611-96A3-C8A42CBC8BB2}"/>
    <cellStyle name="Normal 14 3 6" xfId="31222" xr:uid="{0F2CF22F-9E6A-4352-ABB3-A6A9EC3FD541}"/>
    <cellStyle name="Normal 14 3 7" xfId="19855" xr:uid="{A9EC38CE-8670-402D-8339-FB702492F3CB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3" xfId="10859" xr:uid="{00000000-0005-0000-0000-000081020000}"/>
    <cellStyle name="Normal 14 4 3 4" xfId="20273" xr:uid="{E6F25805-7495-4B49-9A3E-B73B06C14DCD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3" xfId="14260" xr:uid="{00000000-0005-0000-0000-000080020000}"/>
    <cellStyle name="Normal 14 4 4 4" xfId="23726" xr:uid="{BC757972-DA00-44DE-9CA1-E2A848B21A90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6" xfId="10421" xr:uid="{00000000-0005-0000-0000-000080020000}"/>
    <cellStyle name="Normal 14 4 7" xfId="19853" xr:uid="{307AA92C-4F46-4B3C-BA40-5834ADFCD6BF}"/>
    <cellStyle name="Normal 14 5" xfId="1566" xr:uid="{00000000-0005-0000-0000-000028010000}"/>
    <cellStyle name="Normal 14 5 2" xfId="29824" xr:uid="{0DA3A760-BFBA-4914-8DEA-F41C410C1915}"/>
    <cellStyle name="Normal 14 5 3" xfId="32424" xr:uid="{59895172-F827-429C-A9AB-5F0515196045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3" xfId="24157" xr:uid="{4450C1F9-653B-46F0-B67F-48F0F002A0DF}"/>
    <cellStyle name="Normal 14 7" xfId="10227" xr:uid="{00000000-0005-0000-0000-00007C020000}"/>
    <cellStyle name="Normal 14 8" xfId="19691" xr:uid="{D793A4FD-F7F2-493B-9D74-DFCF1D2B0749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3" xfId="14015" xr:uid="{00000000-0005-0000-0000-000077040000}"/>
    <cellStyle name="Normal 15 2 2 2 4" xfId="23488" xr:uid="{D56BDAA1-601D-4E24-A63A-6F6A3FF1B9BC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4" xfId="12123" xr:uid="{00000000-0005-0000-0000-000077040000}"/>
    <cellStyle name="Normal 15 2 2 4 2" xfId="29634" xr:uid="{0E581A42-E4BF-4591-A8FA-46902B2BADC0}"/>
    <cellStyle name="Normal 15 2 2 5" xfId="32236" xr:uid="{497C3E4E-68B8-47B1-A945-24C409D8AD58}"/>
    <cellStyle name="Normal 15 2 2 6" xfId="21586" xr:uid="{25ACA232-660D-44AC-BED4-A7AF3E0A5B68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3" xfId="10997" xr:uid="{00000000-0005-0000-0000-00002B010000}"/>
    <cellStyle name="Normal 15 2 3 3 2" xfId="30822" xr:uid="{6E0CA427-445E-4BF9-B506-B49B01FBB71C}"/>
    <cellStyle name="Normal 15 2 3 4" xfId="33414" xr:uid="{3CD3EEF6-1D15-4DB8-9201-9A55BE4EA943}"/>
    <cellStyle name="Normal 15 2 3 5" xfId="20407" xr:uid="{F6ABC7EC-D5D9-45AA-9DA8-51E0ED44E8C9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3" xfId="12911" xr:uid="{00000000-0005-0000-0000-00002B010000}"/>
    <cellStyle name="Normal 15 2 4 4" xfId="22383" xr:uid="{2BC43D8F-8940-43FD-B185-FF08EA80A561}"/>
    <cellStyle name="Normal 15 2 5" xfId="28464" xr:uid="{D6317567-D80C-4EEC-9FD0-7D3E4A87A7D3}"/>
    <cellStyle name="Normal 15 2 6" xfId="31157" xr:uid="{900CABFF-1944-4BEC-9315-89512EEC9860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3" xfId="10919" xr:uid="{00000000-0005-0000-0000-00002A010000}"/>
    <cellStyle name="Normal 15 4 4" xfId="20329" xr:uid="{D1ADCBFC-73EA-4C77-A1F4-3A423222B958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3" xfId="12833" xr:uid="{00000000-0005-0000-0000-00002A010000}"/>
    <cellStyle name="Normal 15 5 4" xfId="22305" xr:uid="{AFB3EAB2-4C6B-43BC-9479-2EC6E6D62268}"/>
    <cellStyle name="Normal 15 6" xfId="28386" xr:uid="{2B46AA99-FCC6-4BDC-92DC-E34E32A62437}"/>
    <cellStyle name="Normal 15 7" xfId="31079" xr:uid="{BE8DA325-C740-4AA4-972D-F4696BA9C5B6}"/>
    <cellStyle name="Normal 16" xfId="181" xr:uid="{00000000-0005-0000-0000-000084020000}"/>
    <cellStyle name="Normal 16 2" xfId="794" xr:uid="{00000000-0005-0000-0000-000085020000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3" xfId="12124" xr:uid="{00000000-0005-0000-0000-000079040000}"/>
    <cellStyle name="Normal 16 2 2 2 4" xfId="21587" xr:uid="{B0A6B19C-4960-4E9A-AB17-0AEEF09BB80C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3" xfId="14016" xr:uid="{00000000-0005-0000-0000-000079040000}"/>
    <cellStyle name="Normal 16 2 2 3 4" xfId="23489" xr:uid="{75435C30-C37A-4583-90C3-46714112130C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5" xfId="10425" xr:uid="{00000000-0005-0000-0000-000086020000}"/>
    <cellStyle name="Normal 16 2 2 5 2" xfId="29635" xr:uid="{A85D5827-99EC-4003-931A-2C225CAEA08F}"/>
    <cellStyle name="Normal 16 2 2 6" xfId="32237" xr:uid="{E8AC9B51-5C4C-4181-B9C5-76C9F87CB2B3}"/>
    <cellStyle name="Normal 16 2 2 7" xfId="19857" xr:uid="{63C6215E-8706-4774-B417-6A28CC31535B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3" xfId="12706" xr:uid="{00000000-0005-0000-0000-000088020000}"/>
    <cellStyle name="Normal 16 2 3 2 4" xfId="22173" xr:uid="{8137DF34-5157-47A6-ABFF-5817CA71105C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3" xfId="14261" xr:uid="{00000000-0005-0000-0000-000087020000}"/>
    <cellStyle name="Normal 16 2 3 3 4" xfId="23727" xr:uid="{D4539F16-3919-4F31-91C4-B975868427A0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5" xfId="10426" xr:uid="{00000000-0005-0000-0000-000087020000}"/>
    <cellStyle name="Normal 16 2 3 5 2" xfId="30823" xr:uid="{D022FB05-C443-40FC-B533-5CEADFF99E90}"/>
    <cellStyle name="Normal 16 2 3 6" xfId="33415" xr:uid="{62A1A455-920E-4E82-87A8-271D1B6225CE}"/>
    <cellStyle name="Normal 16 2 3 7" xfId="19858" xr:uid="{18CC72A8-3BAC-4828-97C7-A8EA01232F70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3" xfId="10998" xr:uid="{00000000-0005-0000-0000-00002D010000}"/>
    <cellStyle name="Normal 16 2 4 4" xfId="20408" xr:uid="{32856D8A-F4E5-415A-B820-B647C9272CE6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3" xfId="12912" xr:uid="{00000000-0005-0000-0000-00002D010000}"/>
    <cellStyle name="Normal 16 2 5 4" xfId="22384" xr:uid="{14607BD8-8FC4-4F7B-AA7A-7DA9F0DB8DAA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7" xfId="10424" xr:uid="{00000000-0005-0000-0000-000085020000}"/>
    <cellStyle name="Normal 16 2 7 2" xfId="28465" xr:uid="{BC2375AC-D561-4A08-888D-8637EE11963A}"/>
    <cellStyle name="Normal 16 2 8" xfId="31158" xr:uid="{BB469C21-F12C-4054-B8B5-1922B2D5F376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3" xfId="10920" xr:uid="{00000000-0005-0000-0000-00002C010000}"/>
    <cellStyle name="Normal 16 4 4" xfId="20330" xr:uid="{4C2C7DDF-61D0-4506-A21F-F6E251C2F9EF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3" xfId="12834" xr:uid="{00000000-0005-0000-0000-00002C010000}"/>
    <cellStyle name="Normal 16 5 4" xfId="22306" xr:uid="{DFFB7047-D6C8-499C-8A28-C35C307AFA3F}"/>
    <cellStyle name="Normal 16 6" xfId="28387" xr:uid="{E91AA29F-E0CE-4753-9CF2-28A4A1A741BF}"/>
    <cellStyle name="Normal 16 7" xfId="31080" xr:uid="{831241D0-98B5-4C0F-A86F-203B815465AA}"/>
    <cellStyle name="Normal 17" xfId="797" xr:uid="{00000000-0005-0000-0000-000088020000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3" xfId="12125" xr:uid="{00000000-0005-0000-0000-00007B040000}"/>
    <cellStyle name="Normal 17 2 2 3 2" xfId="30824" xr:uid="{0E2CF643-15FD-4BBE-A5B8-F5E2F01B9BE3}"/>
    <cellStyle name="Normal 17 2 2 4" xfId="33416" xr:uid="{0701052A-D63B-4F42-B03B-3FC4D4E3ADB7}"/>
    <cellStyle name="Normal 17 2 2 5" xfId="21588" xr:uid="{7341BFE9-FEB3-4473-8C17-D559D896CC3D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3" xfId="14017" xr:uid="{00000000-0005-0000-0000-00007B040000}"/>
    <cellStyle name="Normal 17 2 3 4" xfId="23490" xr:uid="{32E5DC88-6E58-4589-8EF5-587989C9B611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5" xfId="10428" xr:uid="{00000000-0005-0000-0000-000089020000}"/>
    <cellStyle name="Normal 17 2 5 2" xfId="29636" xr:uid="{867ED6D3-8693-4E32-93C7-C093580B1B7D}"/>
    <cellStyle name="Normal 17 2 6" xfId="32238" xr:uid="{B9EFB262-87BB-48B5-BB52-0779E87214F0}"/>
    <cellStyle name="Normal 17 2 7" xfId="19860" xr:uid="{F8188EB8-539F-4A13-88F4-1D6F95D4F9DF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3" xfId="12389" xr:uid="{00000000-0005-0000-0000-00008B020000}"/>
    <cellStyle name="Normal 17 3 3 4" xfId="21847" xr:uid="{80C784E4-82E5-4669-8696-7910492BBBF7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3" xfId="14262" xr:uid="{00000000-0005-0000-0000-00008A020000}"/>
    <cellStyle name="Normal 17 3 4 4" xfId="23728" xr:uid="{A7556C46-0684-46E2-B13D-D1D492913809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6" xfId="10429" xr:uid="{00000000-0005-0000-0000-00008A020000}"/>
    <cellStyle name="Normal 17 3 7" xfId="19861" xr:uid="{9F252C58-47DB-4615-91C9-D5881506851D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3" xfId="10921" xr:uid="{00000000-0005-0000-0000-00002E010000}"/>
    <cellStyle name="Normal 17 4 4" xfId="20331" xr:uid="{68E88CCE-74AC-4AF9-B8F1-D1EA694678E1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3" xfId="12835" xr:uid="{00000000-0005-0000-0000-00002E010000}"/>
    <cellStyle name="Normal 17 5 4" xfId="22307" xr:uid="{0639F88D-C9D2-40D3-B967-0F6255B0CF47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7" xfId="10427" xr:uid="{00000000-0005-0000-0000-000088020000}"/>
    <cellStyle name="Normal 17 7 2" xfId="28388" xr:uid="{BF920C7E-94B5-4A3B-A4D6-4131B465F240}"/>
    <cellStyle name="Normal 17 8" xfId="31081" xr:uid="{40249DE1-2424-437D-9272-7127C9F140F7}"/>
    <cellStyle name="Normal 17 9" xfId="19859" xr:uid="{1F68488E-F4F8-4355-8C3F-EA19AF8923CF}"/>
    <cellStyle name="Normal 18" xfId="800" xr:uid="{00000000-0005-0000-0000-00008B020000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3" xfId="12126" xr:uid="{00000000-0005-0000-0000-00007D040000}"/>
    <cellStyle name="Normal 18 2 2 3 2" xfId="30825" xr:uid="{31863048-5153-4E82-A847-E9221412CE10}"/>
    <cellStyle name="Normal 18 2 2 4" xfId="33417" xr:uid="{F877CFFE-1360-47D7-A38A-F891BBBE50ED}"/>
    <cellStyle name="Normal 18 2 2 5" xfId="21589" xr:uid="{69A26A13-7347-4477-B54D-A67474EBB1F5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3" xfId="14018" xr:uid="{00000000-0005-0000-0000-00007D040000}"/>
    <cellStyle name="Normal 18 2 3 4" xfId="23491" xr:uid="{96F292AB-6B8D-4B7A-9641-D4E81C1D3D17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5" xfId="10431" xr:uid="{00000000-0005-0000-0000-00008C020000}"/>
    <cellStyle name="Normal 18 2 5 2" xfId="29637" xr:uid="{F478902C-DCAD-4C5E-917B-A85C74E44CC4}"/>
    <cellStyle name="Normal 18 2 6" xfId="32239" xr:uid="{B65234A3-34C9-478C-992B-878368CA20BD}"/>
    <cellStyle name="Normal 18 2 7" xfId="19863" xr:uid="{BB47C775-5239-4DFE-9AE1-01295BEF5262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3" xfId="12705" xr:uid="{00000000-0005-0000-0000-00008E020000}"/>
    <cellStyle name="Normal 18 3 3 4" xfId="22172" xr:uid="{ABD46732-1CB3-4009-9444-9F48E8D30356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3" xfId="14263" xr:uid="{00000000-0005-0000-0000-00008D020000}"/>
    <cellStyle name="Normal 18 3 4 4" xfId="23729" xr:uid="{441C61F9-70DB-42A2-9E7A-1E3A2434A471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6" xfId="10432" xr:uid="{00000000-0005-0000-0000-00008D020000}"/>
    <cellStyle name="Normal 18 3 7" xfId="19864" xr:uid="{8713FE52-6DD5-43F7-AE03-F4CE63ACDB76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3" xfId="10999" xr:uid="{00000000-0005-0000-0000-00002F010000}"/>
    <cellStyle name="Normal 18 4 4" xfId="20409" xr:uid="{ED51F247-7886-4973-B9B1-1C17F59B76F4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3" xfId="12913" xr:uid="{00000000-0005-0000-0000-00002F010000}"/>
    <cellStyle name="Normal 18 5 4" xfId="22385" xr:uid="{1E5B51F7-EBE0-4E17-AB3F-2A91A1F7A0FA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7" xfId="10430" xr:uid="{00000000-0005-0000-0000-00008B020000}"/>
    <cellStyle name="Normal 18 7 2" xfId="28466" xr:uid="{22D5863E-14A8-4A13-8FC0-77D2C50339BD}"/>
    <cellStyle name="Normal 18 8" xfId="31159" xr:uid="{BC147B26-48F3-4833-9D89-16647BB31EEA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2" xfId="804" xr:uid="{00000000-0005-0000-0000-00008F0200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3" xfId="12704" xr:uid="{00000000-0005-0000-0000-000091020000}"/>
    <cellStyle name="Normal 19 2 2 2 4" xfId="22171" xr:uid="{7FEC114F-91BD-4637-8B72-A9CAE1F6A212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3" xfId="14264" xr:uid="{00000000-0005-0000-0000-000090020000}"/>
    <cellStyle name="Normal 19 2 2 3 4" xfId="23730" xr:uid="{0B81A161-00BC-424A-8491-50707F2B8CA8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5" xfId="10435" xr:uid="{00000000-0005-0000-0000-000090020000}"/>
    <cellStyle name="Normal 19 2 2 5 2" xfId="30826" xr:uid="{B83D7480-F898-4611-9D64-742894D5984A}"/>
    <cellStyle name="Normal 19 2 2 6" xfId="33418" xr:uid="{399AAD63-6591-4F8A-BE90-B0CD3F9A32A7}"/>
    <cellStyle name="Normal 19 2 2 7" xfId="19867" xr:uid="{4F863884-3255-40BB-8400-7CC05FB58D3E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3" xfId="12703" xr:uid="{00000000-0005-0000-0000-000092020000}"/>
    <cellStyle name="Normal 19 2 3 2 4" xfId="22170" xr:uid="{2B909CFE-749B-4698-AA59-FE60FBA2880C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3" xfId="14265" xr:uid="{00000000-0005-0000-0000-000091020000}"/>
    <cellStyle name="Normal 19 2 3 3 4" xfId="23731" xr:uid="{0757949C-F01F-4585-A732-A73375461656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5" xfId="10436" xr:uid="{00000000-0005-0000-0000-000091020000}"/>
    <cellStyle name="Normal 19 2 3 6" xfId="19868" xr:uid="{12F5682B-32B9-4BF6-80B2-10AC1503D4BA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3" xfId="12127" xr:uid="{00000000-0005-0000-0000-00007F040000}"/>
    <cellStyle name="Normal 19 2 4 4" xfId="21590" xr:uid="{B3830F4E-367E-4C64-969D-A5305B997E2C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3" xfId="14019" xr:uid="{00000000-0005-0000-0000-00007F040000}"/>
    <cellStyle name="Normal 19 2 5 4" xfId="23492" xr:uid="{AE0BC10B-8165-43EE-BC4E-321773D1C8C7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7" xfId="10434" xr:uid="{00000000-0005-0000-0000-00008F020000}"/>
    <cellStyle name="Normal 19 2 7 2" xfId="29638" xr:uid="{8BECEF90-AA23-497E-B1E8-DD4AE76A1FDB}"/>
    <cellStyle name="Normal 19 2 8" xfId="32240" xr:uid="{463711C0-8EDA-49FE-B922-00F58343CCEB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3" xfId="12702" xr:uid="{00000000-0005-0000-0000-000093020000}"/>
    <cellStyle name="Normal 19 3 3 4" xfId="22169" xr:uid="{0680B779-FF9A-4308-9821-EAA035FB62E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3" xfId="14266" xr:uid="{00000000-0005-0000-0000-000092020000}"/>
    <cellStyle name="Normal 19 3 4 4" xfId="23732" xr:uid="{F330DCB7-CEF3-4CEB-B15A-F74FCD4F08B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6" xfId="10437" xr:uid="{00000000-0005-0000-0000-000092020000}"/>
    <cellStyle name="Normal 19 3 7" xfId="19869" xr:uid="{34FB858A-BF23-4104-A11A-B424DCCE9516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3" xfId="12701" xr:uid="{00000000-0005-0000-0000-000094020000}"/>
    <cellStyle name="Normal 19 4 2 4" xfId="22168" xr:uid="{B3D4B021-D0A8-4A67-8405-FFE5764AE8AB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3" xfId="14267" xr:uid="{00000000-0005-0000-0000-000093020000}"/>
    <cellStyle name="Normal 19 4 3 4" xfId="23733" xr:uid="{3D8D8B40-FD58-4E1C-9E3B-E1C16D53178E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5" xfId="10438" xr:uid="{00000000-0005-0000-0000-000093020000}"/>
    <cellStyle name="Normal 19 4 6" xfId="19870" xr:uid="{220BE623-E014-4510-ACBE-A794F44A83B6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3" xfId="11020" xr:uid="{00000000-0005-0000-0000-000030010000}"/>
    <cellStyle name="Normal 19 5 4" xfId="20421" xr:uid="{9314C349-2178-46D7-9C31-998D94BED244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3" xfId="12924" xr:uid="{00000000-0005-0000-0000-000030010000}"/>
    <cellStyle name="Normal 19 6 4" xfId="22396" xr:uid="{D1D44D31-A494-4B44-8BA4-31141AEBF6F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8" xfId="10433" xr:uid="{00000000-0005-0000-0000-00008E020000}"/>
    <cellStyle name="Normal 19 8 2" xfId="28481" xr:uid="{DC179810-E45C-4379-8DA5-73BBECBABC09}"/>
    <cellStyle name="Normal 19 9" xfId="31170" xr:uid="{264B3E31-7DB6-4719-8147-B85318FA7697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3" xfId="11026" xr:uid="{00000000-0005-0000-0000-000032010000}"/>
    <cellStyle name="Normal 2 10 3 4" xfId="20424" xr:uid="{8ED2072D-C422-453C-8FB9-7E318A2B0915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3" xfId="12927" xr:uid="{00000000-0005-0000-0000-000032010000}"/>
    <cellStyle name="Normal 2 10 4 4" xfId="22399" xr:uid="{E9C63320-9B1E-42C0-B863-1CF2796A8693}"/>
    <cellStyle name="Normal 2 10 5" xfId="28484" xr:uid="{03887CB4-0A6F-45F8-832C-1BBB96C0DFB1}"/>
    <cellStyle name="Normal 2 10 6" xfId="31171" xr:uid="{A53025CB-7DF9-471F-8D06-E662F10242DB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3" xfId="11070" xr:uid="{00000000-0005-0000-0000-000033010000}"/>
    <cellStyle name="Normal 2 11 3 4" xfId="20502" xr:uid="{19CC6D5B-D066-457C-9E50-730A3CBDBDE8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3" xfId="12965" xr:uid="{00000000-0005-0000-0000-000033010000}"/>
    <cellStyle name="Normal 2 11 4 4" xfId="22438" xr:uid="{EA0E4E39-64DD-48E0-B802-893E35848E39}"/>
    <cellStyle name="Normal 2 11 5" xfId="28557" xr:uid="{7D42E24F-467E-44F3-B621-5831F2D0372B}"/>
    <cellStyle name="Normal 2 11 6" xfId="31201" xr:uid="{05C88C25-97D9-4C6D-A93A-72EC598400C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3" xfId="11077" xr:uid="{00000000-0005-0000-0000-00004A000000}"/>
    <cellStyle name="Normal 2 12 4 4" xfId="20516" xr:uid="{673A95F3-2AC0-4D06-BE9F-DE6FD5EBE4C7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3" xfId="12971" xr:uid="{00000000-0005-0000-0000-00004A000000}"/>
    <cellStyle name="Normal 2 12 5 4" xfId="22444" xr:uid="{2186ADBC-9FC7-4FA1-9AA4-ABCC7B425551}"/>
    <cellStyle name="Normal 2 12 6" xfId="28570" xr:uid="{F57714F5-B48F-4F31-8E1D-868F1FE89202}"/>
    <cellStyle name="Normal 2 12 7" xfId="31206" xr:uid="{F4E2623B-E9BD-476F-B860-2DC5376773BA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3" xfId="11120" xr:uid="{00000000-0005-0000-0000-000080040000}"/>
    <cellStyle name="Normal 2 13 3 4" xfId="20569" xr:uid="{16799AD1-3E46-41ED-8617-D25B1A627AF1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3" xfId="13014" xr:uid="{00000000-0005-0000-0000-000080040000}"/>
    <cellStyle name="Normal 2 13 4 4" xfId="22487" xr:uid="{87267A87-9A7F-470B-93C5-C6456D69E48C}"/>
    <cellStyle name="Normal 2 13 5" xfId="28622" xr:uid="{1F625434-EAEE-4FC5-B251-A6380270F15C}"/>
    <cellStyle name="Normal 2 13 6" xfId="31248" xr:uid="{A008B299-99AC-455A-9A43-90947CC070A5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4" xfId="32422" xr:uid="{2FA7F052-50AF-4031-943F-F7B0A5B55228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4" xfId="32426" xr:uid="{F2539107-FE10-4499-8816-53B62B26CC43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8" xfId="823" xr:uid="{00000000-0005-0000-0000-0000A6020000}"/>
    <cellStyle name="Normal 2 18 2" xfId="33615" xr:uid="{4EABDBE8-B20F-4F30-BACF-7F77CC882B00}"/>
    <cellStyle name="Normal 2 19" xfId="824" xr:uid="{00000000-0005-0000-0000-0000A7020000}"/>
    <cellStyle name="Normal 2 19 2" xfId="33619" xr:uid="{B3A1E549-3A31-4714-8615-5B8AEBC5DCAD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3" xfId="10825" xr:uid="{00000000-0005-0000-0000-000034010000}"/>
    <cellStyle name="Normal 2 2 14 4" xfId="20236" xr:uid="{0870048E-928C-44EF-8481-5A58D011690A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3" xfId="12760" xr:uid="{00000000-0005-0000-0000-000034010000}"/>
    <cellStyle name="Normal 2 2 15 4" xfId="22232" xr:uid="{149F827C-210B-40E9-93AF-50093A1E7ACF}"/>
    <cellStyle name="Normal 2 2 16" xfId="28318" xr:uid="{40831493-D3A9-457C-A819-F6C9DB44DE1B}"/>
    <cellStyle name="Normal 2 2 17" xfId="31029" xr:uid="{0496121A-613A-466B-8008-CB1CAF5136F1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1" xfId="10444" xr:uid="{00000000-0005-0000-0000-0000AF020000}"/>
    <cellStyle name="Normal 2 2 2 2 12" xfId="19871" xr:uid="{ADD406B2-0B17-4451-BA24-4C4637ECD477}"/>
    <cellStyle name="Normal 2 2 2 2 2" xfId="827" xr:uid="{00000000-0005-0000-0000-0000B0020000}"/>
    <cellStyle name="Normal 2 2 2 2 2 2" xfId="33632" xr:uid="{CDD9986A-E1BB-4164-9D97-5638B8CB14F8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3" xfId="12377" xr:uid="{00000000-0005-0000-0000-0000B4020000}"/>
    <cellStyle name="Normal 2 2 2 2 5 2 4" xfId="21839" xr:uid="{DF65CF48-A60B-4911-AC7B-41CEF34892C6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3" xfId="14269" xr:uid="{00000000-0005-0000-0000-0000B3020000}"/>
    <cellStyle name="Normal 2 2 2 2 5 3 4" xfId="23735" xr:uid="{CD82F1A9-FA37-4D2D-A22F-31CCEB544F5A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5" xfId="10445" xr:uid="{00000000-0005-0000-0000-0000B3020000}"/>
    <cellStyle name="Normal 2 2 2 2 5 6" xfId="19872" xr:uid="{4D2C9D65-D997-40CD-A78D-43A889CA59BE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3" xfId="12699" xr:uid="{00000000-0005-0000-0000-0000B5020000}"/>
    <cellStyle name="Normal 2 2 2 2 6 2 4" xfId="22166" xr:uid="{66B24596-8781-4229-A942-9E2CEEF74A92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3" xfId="14270" xr:uid="{00000000-0005-0000-0000-0000B4020000}"/>
    <cellStyle name="Normal 2 2 2 2 6 3 4" xfId="23736" xr:uid="{9BF51EDB-F96D-4CCB-B74E-16F9502DAA6D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5" xfId="10446" xr:uid="{00000000-0005-0000-0000-0000B4020000}"/>
    <cellStyle name="Normal 2 2 2 2 6 6" xfId="19873" xr:uid="{CEEAE9F0-4680-4386-82CE-80CF580033CD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3" xfId="12700" xr:uid="{00000000-0005-0000-0000-0000B0020000}"/>
    <cellStyle name="Normal 2 2 2 2 8 4" xfId="22167" xr:uid="{F1093A44-91CA-49D9-9018-A362662957DC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3" xfId="14268" xr:uid="{00000000-0005-0000-0000-0000AF020000}"/>
    <cellStyle name="Normal 2 2 2 2 9 4" xfId="23734" xr:uid="{F021B979-5C81-4AD6-B12A-9A24B330D79C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3" xfId="12697" xr:uid="{00000000-0005-0000-0000-0000B7020000}"/>
    <cellStyle name="Normal 2 2 2 3 2 2 4" xfId="22164" xr:uid="{8691AA30-30F8-4994-9D1A-26FF6648CDD6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3" xfId="14272" xr:uid="{00000000-0005-0000-0000-0000B6020000}"/>
    <cellStyle name="Normal 2 2 2 3 2 3 4" xfId="23738" xr:uid="{B0E061CD-0C80-4A4A-BE62-8415A1481E0D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5" xfId="10448" xr:uid="{00000000-0005-0000-0000-0000B6020000}"/>
    <cellStyle name="Normal 2 2 2 3 2 6" xfId="19875" xr:uid="{08552351-5425-404B-9CDD-29EE49FC2648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3" xfId="12696" xr:uid="{00000000-0005-0000-0000-0000B8020000}"/>
    <cellStyle name="Normal 2 2 2 3 3 2 4" xfId="22163" xr:uid="{C8EEA854-199F-4284-ABA8-CB679574C193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3" xfId="14273" xr:uid="{00000000-0005-0000-0000-0000B7020000}"/>
    <cellStyle name="Normal 2 2 2 3 3 3 4" xfId="23739" xr:uid="{BEB097CD-3B23-4CE1-9616-2653C6D2A896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5" xfId="10449" xr:uid="{00000000-0005-0000-0000-0000B7020000}"/>
    <cellStyle name="Normal 2 2 2 3 3 6" xfId="19876" xr:uid="{0DDEEC0D-0AC8-4AEC-82DC-B295A50C7C45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3" xfId="12698" xr:uid="{00000000-0005-0000-0000-0000B6020000}"/>
    <cellStyle name="Normal 2 2 2 3 4 4" xfId="22165" xr:uid="{5F6C3F82-6EDC-4DDF-91C2-F609A10B62C6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3" xfId="14271" xr:uid="{00000000-0005-0000-0000-0000B5020000}"/>
    <cellStyle name="Normal 2 2 2 3 5 4" xfId="23737" xr:uid="{27C49B0E-B0CA-450C-AFAF-A57307AF40A4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7" xfId="10447" xr:uid="{00000000-0005-0000-0000-0000B5020000}"/>
    <cellStyle name="Normal 2 2 2 3 7 2" xfId="33624" xr:uid="{0ABFC12D-4C99-4A8E-8347-B77C0B6D67B3}"/>
    <cellStyle name="Normal 2 2 2 3 8" xfId="19874" xr:uid="{FEC6F955-7EDB-46C4-90B2-17247CCD11AE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3" xfId="12694" xr:uid="{00000000-0005-0000-0000-0000BA020000}"/>
    <cellStyle name="Normal 2 2 2 4 2 2 4" xfId="22161" xr:uid="{4CC679D6-CA97-41D4-8AB9-04A9181F3ED0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3" xfId="14275" xr:uid="{00000000-0005-0000-0000-0000B9020000}"/>
    <cellStyle name="Normal 2 2 2 4 2 3 4" xfId="23741" xr:uid="{FABCBCE1-3DB7-47B1-B058-2ACF006F2B7D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5" xfId="10451" xr:uid="{00000000-0005-0000-0000-0000B9020000}"/>
    <cellStyle name="Normal 2 2 2 4 2 6" xfId="19878" xr:uid="{2D0BF1FF-FCDD-48F7-974B-0FF5072E2481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3" xfId="12693" xr:uid="{00000000-0005-0000-0000-0000BB020000}"/>
    <cellStyle name="Normal 2 2 2 4 3 2 4" xfId="22160" xr:uid="{7F08D5E2-26CE-468B-987D-ED5C0657F5F1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3" xfId="14276" xr:uid="{00000000-0005-0000-0000-0000BA020000}"/>
    <cellStyle name="Normal 2 2 2 4 3 3 4" xfId="23742" xr:uid="{EB7F6618-3C11-4882-8EE4-317C84BDCDA1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5" xfId="10452" xr:uid="{00000000-0005-0000-0000-0000BA020000}"/>
    <cellStyle name="Normal 2 2 2 4 3 6" xfId="19879" xr:uid="{50E1ACAF-83F2-401E-BBAA-A0B20133C3FB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3" xfId="12695" xr:uid="{00000000-0005-0000-0000-0000B9020000}"/>
    <cellStyle name="Normal 2 2 2 4 4 4" xfId="22162" xr:uid="{367936B2-B2A2-4807-B802-5D634954C835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3" xfId="14274" xr:uid="{00000000-0005-0000-0000-0000B8020000}"/>
    <cellStyle name="Normal 2 2 2 4 5 4" xfId="23740" xr:uid="{28B33AA5-1146-4BE0-962A-9828A8F9085C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7" xfId="10450" xr:uid="{00000000-0005-0000-0000-0000B8020000}"/>
    <cellStyle name="Normal 2 2 2 4 8" xfId="19877" xr:uid="{32D4FA39-371C-434B-B647-BF24EEA65738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3" xfId="12837" xr:uid="{00000000-0005-0000-0000-000039010000}"/>
    <cellStyle name="Normal 2 2 4 3 4" xfId="22309" xr:uid="{7CA05DE3-9499-4324-B6A6-B94E0D1F536C}"/>
    <cellStyle name="Normal 2 2 4 4" xfId="28390" xr:uid="{6C57E47B-A7A2-4473-BE01-4AAB9BD15AB0}"/>
    <cellStyle name="Normal 2 2 4 5" xfId="31083" xr:uid="{ED3CD4E6-94E0-4A49-91FC-5977757EF6CD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3" xfId="11006" xr:uid="{00000000-0005-0000-0000-00003A010000}"/>
    <cellStyle name="Normal 2 2 5 2 4" xfId="20412" xr:uid="{F143B94B-1A20-4137-95AE-8C4682AA7539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3" xfId="12915" xr:uid="{00000000-0005-0000-0000-00003A010000}"/>
    <cellStyle name="Normal 2 2 5 3 4" xfId="22387" xr:uid="{AED3BC6B-2013-446E-AE69-4FB5BAB402F1}"/>
    <cellStyle name="Normal 2 2 5 4" xfId="28469" xr:uid="{0B181EFC-C288-4123-923E-37EC62BC748D}"/>
    <cellStyle name="Normal 2 2 5 5" xfId="31161" xr:uid="{8A7B6021-D74A-4E84-B781-B97EDA36AA0C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3" xfId="11142" xr:uid="{00000000-0005-0000-0000-000081040000}"/>
    <cellStyle name="Normal 2 2 7 2 4" xfId="20612" xr:uid="{08D16706-26DB-4255-8746-E6F02E1B3D50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3" xfId="13037" xr:uid="{00000000-0005-0000-0000-000081040000}"/>
    <cellStyle name="Normal 2 2 7 3 4" xfId="22510" xr:uid="{04F7EE13-C240-4597-80F2-101EF6998B47}"/>
    <cellStyle name="Normal 2 2 7 4" xfId="28662" xr:uid="{1CDDE0D9-E060-44F2-B0B3-C47C39F90645}"/>
    <cellStyle name="Normal 2 2 7 5" xfId="31264" xr:uid="{AB820E40-D6EB-4117-B516-41498482B7CC}"/>
    <cellStyle name="Normal 2 2 8" xfId="194" xr:uid="{00000000-0005-0000-0000-0000C9020000}"/>
    <cellStyle name="Normal 2 2 8 2" xfId="29850" xr:uid="{1E87FA99-98FA-427A-B3E4-30E414CCCD9F}"/>
    <cellStyle name="Normal 2 2 8 3" xfId="32442" xr:uid="{222B8A65-670F-433E-B18D-FE383A12A2AC}"/>
    <cellStyle name="Normal 2 2 9" xfId="195" xr:uid="{00000000-0005-0000-0000-0000CA020000}"/>
    <cellStyle name="Normal 2 2 9 2" xfId="33595" xr:uid="{C9754038-B20B-45EE-8852-0EB3B6F3BBF9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3" xfId="12692" xr:uid="{00000000-0005-0000-0000-0000CC020000}"/>
    <cellStyle name="Normal 2 20 2 4" xfId="22159" xr:uid="{0EF81885-DF3A-4223-AF7B-892B931FA211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3" xfId="14277" xr:uid="{00000000-0005-0000-0000-0000CB020000}"/>
    <cellStyle name="Normal 2 20 3 4" xfId="23743" xr:uid="{22903A49-52A7-4E9B-890F-A24342A08790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5" xfId="10453" xr:uid="{00000000-0005-0000-0000-0000CB020000}"/>
    <cellStyle name="Normal 2 20 6" xfId="19880" xr:uid="{5EB9FEE5-2479-4AFC-81E3-8B572F0C69B0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3" xfId="12762" xr:uid="{00000000-0005-0000-0000-00003C010000}"/>
    <cellStyle name="Normal 2 3 10 3 2" xfId="33621" xr:uid="{C207959B-9B8C-4688-95BF-ACE374127D5C}"/>
    <cellStyle name="Normal 2 3 10 4" xfId="22234" xr:uid="{AD5277CA-B9C3-424B-BBEF-882EAC93E790}"/>
    <cellStyle name="Normal 2 3 11" xfId="28321" xr:uid="{D7E96997-1BD1-4D50-B033-5D70ED6C7668}"/>
    <cellStyle name="Normal 2 3 12" xfId="31031" xr:uid="{A19304CE-27CE-4D6E-919D-2A33EBD2FBC7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3" xfId="847" xr:uid="{00000000-0005-0000-0000-0000CF020000}"/>
    <cellStyle name="Normal 2 3 2 3 2" xfId="33625" xr:uid="{9119903B-50F7-451A-9535-E2DFA4D38A48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3" xfId="10925" xr:uid="{00000000-0005-0000-0000-00003F010000}"/>
    <cellStyle name="Normal 2 3 3 2 3 2" xfId="33629" xr:uid="{4F8DBD64-44D2-4A78-8ABC-51DAFDD641F1}"/>
    <cellStyle name="Normal 2 3 3 2 4" xfId="20335" xr:uid="{FE4DC483-D8D1-4A66-A01A-6E6F59931FB0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3" xfId="12839" xr:uid="{00000000-0005-0000-0000-00003F010000}"/>
    <cellStyle name="Normal 2 3 3 3 4" xfId="22311" xr:uid="{6E9D9077-02B6-4B95-914A-2E282DBD63CB}"/>
    <cellStyle name="Normal 2 3 3 4" xfId="28392" xr:uid="{0A3F3543-88EE-4F42-89BE-C4A11CB54351}"/>
    <cellStyle name="Normal 2 3 3 5" xfId="31085" xr:uid="{364DFA6A-16B3-4382-855B-5F8131F10685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3" xfId="11007" xr:uid="{00000000-0005-0000-0000-000040010000}"/>
    <cellStyle name="Normal 2 3 4 2 4" xfId="20413" xr:uid="{B04A9086-9666-4A74-BF21-74728AE9A374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3" xfId="12916" xr:uid="{00000000-0005-0000-0000-000040010000}"/>
    <cellStyle name="Normal 2 3 4 3 4" xfId="22388" xr:uid="{8B3B2D58-5FDB-4F59-99C6-F8A9927C7216}"/>
    <cellStyle name="Normal 2 3 4 4" xfId="28470" xr:uid="{0846A89C-E7E6-4FF0-9EBF-A5FA88C25A00}"/>
    <cellStyle name="Normal 2 3 4 5" xfId="31162" xr:uid="{0B740B2E-17B3-47E0-8E04-EE020225B474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3" xfId="12128" xr:uid="{00000000-0005-0000-0000-000082040000}"/>
    <cellStyle name="Normal 2 3 6 2 4" xfId="21591" xr:uid="{DEDF2798-B455-4969-B726-4A92E49F8C4E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3" xfId="14020" xr:uid="{00000000-0005-0000-0000-000082040000}"/>
    <cellStyle name="Normal 2 3 6 3 4" xfId="23493" xr:uid="{3E5AEBCA-4407-4967-A628-A276D1143F27}"/>
    <cellStyle name="Normal 2 3 6 4" xfId="29639" xr:uid="{73B2BC42-616D-4DD3-9277-BC38344B6C53}"/>
    <cellStyle name="Normal 2 3 6 5" xfId="32241" xr:uid="{861495A2-8981-423B-9A5D-E65676AC7B04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3" xfId="33419" xr:uid="{66887596-8BF2-4FE5-A190-5B27050DE440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3" xfId="10829" xr:uid="{00000000-0005-0000-0000-00003C010000}"/>
    <cellStyle name="Normal 2 3 9 3 2" xfId="33596" xr:uid="{1247D1CF-7AFE-41C3-AD32-633A98EE95B8}"/>
    <cellStyle name="Normal 2 3 9 4" xfId="20238" xr:uid="{DCF16BDE-45F0-422C-BD4A-0BD6507BA360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3" xfId="12311" xr:uid="{00000000-0005-0000-0000-0000E0020000}"/>
    <cellStyle name="Normal 2 5 2 3 4" xfId="21767" xr:uid="{16CEF590-493B-4A18-90F1-FC9B711D5E24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3" xfId="12789" xr:uid="{00000000-0005-0000-0000-0000DF020000}"/>
    <cellStyle name="Normal 2 5 2 4 4" xfId="22261" xr:uid="{703155B7-D1A8-4F80-97DB-5728548D6EF4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6" xfId="10231" xr:uid="{00000000-0005-0000-0000-0000DF020000}"/>
    <cellStyle name="Normal 2 5 2 7" xfId="19692" xr:uid="{FE245244-404E-4C3F-9B3F-D0C811D99C0E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3" xfId="12690" xr:uid="{00000000-0005-0000-0000-0000E2020000}"/>
    <cellStyle name="Normal 2 5 3 2 4" xfId="22157" xr:uid="{F7830982-547E-4FE0-B5B0-CA4BDF1433F9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3" xfId="14279" xr:uid="{00000000-0005-0000-0000-0000E1020000}"/>
    <cellStyle name="Normal 2 5 3 3 4" xfId="23745" xr:uid="{31088663-B5F1-4FF9-B74C-2B765D84999C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5" xfId="10455" xr:uid="{00000000-0005-0000-0000-0000E1020000}"/>
    <cellStyle name="Normal 2 5 3 5 2" xfId="33627" xr:uid="{7F03AE1F-BA95-47BE-9E09-7284DF59F378}"/>
    <cellStyle name="Normal 2 5 3 6" xfId="19882" xr:uid="{103DBF89-A5F2-461F-A23B-584E9666C27C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3" xfId="12689" xr:uid="{00000000-0005-0000-0000-0000E3020000}"/>
    <cellStyle name="Normal 2 5 4 2 4" xfId="22156" xr:uid="{EEB4A1FB-81BB-4FEB-BBE9-DB0C8B9796A4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3" xfId="14280" xr:uid="{00000000-0005-0000-0000-0000E2020000}"/>
    <cellStyle name="Normal 2 5 4 3 4" xfId="23746" xr:uid="{8F063518-12AB-447B-8CAE-5180A69F1A7A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5" xfId="10456" xr:uid="{00000000-0005-0000-0000-0000E2020000}"/>
    <cellStyle name="Normal 2 5 4 6" xfId="19883" xr:uid="{2BC0C158-08BE-4660-A5AE-CDFE730C9FC8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3" xfId="12691" xr:uid="{00000000-0005-0000-0000-0000E4020000}"/>
    <cellStyle name="Normal 2 5 5 2 4" xfId="22158" xr:uid="{7E09F7D1-D415-4C30-BAA4-1900E7934A6B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3" xfId="14278" xr:uid="{00000000-0005-0000-0000-0000E3020000}"/>
    <cellStyle name="Normal 2 5 5 3 4" xfId="23744" xr:uid="{FDFB9421-6330-4543-9A06-15498A1BEBA0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5" xfId="10454" xr:uid="{00000000-0005-0000-0000-0000E3020000}"/>
    <cellStyle name="Normal 2 5 5 6" xfId="19881" xr:uid="{48604277-52B7-4FFC-A1A9-10A8E9FB369F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3" xfId="12355" xr:uid="{00000000-0005-0000-0000-0000DF020000}"/>
    <cellStyle name="Normal 2 5 7 4" xfId="21816" xr:uid="{013834A5-E78B-431F-BD59-7CB4E552752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3" xfId="12798" xr:uid="{00000000-0005-0000-0000-0000DE020000}"/>
    <cellStyle name="Normal 2 5 8 4" xfId="22270" xr:uid="{C00EB261-F597-48FC-896C-1AC50C7203FB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3" xfId="10984" xr:uid="{00000000-0005-0000-0000-000049010000}"/>
    <cellStyle name="Normal 2 7 2 2 4" xfId="20394" xr:uid="{628A5DCA-D057-48DE-AEEB-8198ACC49099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3" xfId="12898" xr:uid="{00000000-0005-0000-0000-000049010000}"/>
    <cellStyle name="Normal 2 7 2 3 4" xfId="22370" xr:uid="{C5504597-092A-4AF4-AC33-B5C9A7F644F5}"/>
    <cellStyle name="Normal 2 7 2 4" xfId="28451" xr:uid="{D0DB586E-0452-4ADB-98FE-C07029BD435F}"/>
    <cellStyle name="Normal 2 7 2 5" xfId="31144" xr:uid="{FC038145-A4E7-4775-9462-B56D7F328B59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3" xfId="12820" xr:uid="{00000000-0005-0000-0000-000048010000}"/>
    <cellStyle name="Normal 2 7 4 4" xfId="22292" xr:uid="{C7523780-7615-44B1-B482-C20F34DD8F4B}"/>
    <cellStyle name="Normal 2 7 5" xfId="28373" xr:uid="{9D715168-F611-4806-839A-155103213852}"/>
    <cellStyle name="Normal 2 7 6" xfId="31066" xr:uid="{F7C79605-0624-4EA5-BC1C-B58796213937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3" xfId="10956" xr:uid="{00000000-0005-0000-0000-00004B010000}"/>
    <cellStyle name="Normal 2 8 2 2 4" xfId="20366" xr:uid="{87433FC5-5D23-4CDA-8217-C486C9090C6B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3" xfId="12870" xr:uid="{00000000-0005-0000-0000-00004B010000}"/>
    <cellStyle name="Normal 2 8 2 3 4" xfId="22342" xr:uid="{69A6836A-9240-4E0F-BC6B-D5D8A481F271}"/>
    <cellStyle name="Normal 2 8 2 4" xfId="28423" xr:uid="{C9232E9E-6752-42DC-99B8-F06F50445729}"/>
    <cellStyle name="Normal 2 8 2 5" xfId="31116" xr:uid="{A1E1FE45-0756-4D1F-BEB4-D97C058DD9E4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3" xfId="10855" xr:uid="{00000000-0005-0000-0000-00004A010000}"/>
    <cellStyle name="Normal 2 8 3 4" xfId="20266" xr:uid="{868C377C-26C5-4CC7-9932-8BF3E2F40BF3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3" xfId="12785" xr:uid="{00000000-0005-0000-0000-00004A010000}"/>
    <cellStyle name="Normal 2 8 4 4" xfId="22257" xr:uid="{2E01E136-EE79-48B8-9390-74AC8555C08C}"/>
    <cellStyle name="Normal 2 8 5" xfId="28342" xr:uid="{47C33CD4-BFC5-40DC-807B-3BFA6F3E7F6F}"/>
    <cellStyle name="Normal 2 8 6" xfId="31038" xr:uid="{ED66760B-0975-40ED-AAE1-6B1A35FE9261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3" xfId="11005" xr:uid="{00000000-0005-0000-0000-00004C010000}"/>
    <cellStyle name="Normal 2 9 3 4" xfId="20411" xr:uid="{FA8DA6D0-FC26-4D09-A418-A0476EA4C204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3" xfId="12914" xr:uid="{00000000-0005-0000-0000-00004C010000}"/>
    <cellStyle name="Normal 2 9 4 4" xfId="22386" xr:uid="{A60C1F2B-4081-4430-8E4C-F40F54FFAC47}"/>
    <cellStyle name="Normal 2 9 5" xfId="28468" xr:uid="{EC8A6D2C-9D14-4180-82CE-124BD3D96713}"/>
    <cellStyle name="Normal 2 9 6" xfId="31160" xr:uid="{6DF8356C-55EB-49E0-9DD9-B17422234DFB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2" xfId="867" xr:uid="{00000000-0005-0000-0000-0000ED020000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3" xfId="12687" xr:uid="{00000000-0005-0000-0000-0000EF020000}"/>
    <cellStyle name="Normal 20 2 2 2 4" xfId="22154" xr:uid="{1EA5D8F8-BC82-49B5-BD85-E8393FEFA695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3" xfId="14283" xr:uid="{00000000-0005-0000-0000-0000EE020000}"/>
    <cellStyle name="Normal 20 2 2 3 4" xfId="23749" xr:uid="{DCE80BAB-0BCF-47AA-AEF1-0942C42AAE88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5" xfId="10459" xr:uid="{00000000-0005-0000-0000-0000EE020000}"/>
    <cellStyle name="Normal 20 2 2 6" xfId="19886" xr:uid="{60396380-DACD-49E6-AED7-137DCC671DE4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3" xfId="12324" xr:uid="{00000000-0005-0000-0000-0000F0020000}"/>
    <cellStyle name="Normal 20 2 3 2 4" xfId="21783" xr:uid="{E8A68568-D544-4759-A563-774743813367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3" xfId="14284" xr:uid="{00000000-0005-0000-0000-0000EF020000}"/>
    <cellStyle name="Normal 20 2 3 3 4" xfId="23750" xr:uid="{86DBC43C-5592-4CF6-8CBF-E35B5EF16297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5" xfId="10460" xr:uid="{00000000-0005-0000-0000-0000EF020000}"/>
    <cellStyle name="Normal 20 2 3 6" xfId="19887" xr:uid="{53520168-DBDA-4DBD-A6A5-5D088F668744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3" xfId="12686" xr:uid="{00000000-0005-0000-0000-0000EE020000}"/>
    <cellStyle name="Normal 20 2 5 4" xfId="22153" xr:uid="{01AC3DE3-C3C6-481E-9210-0319FEC27955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3" xfId="14282" xr:uid="{00000000-0005-0000-0000-0000ED020000}"/>
    <cellStyle name="Normal 20 2 6 4" xfId="23748" xr:uid="{34FFE137-175F-44D3-A9BB-CDBEC3BF0B18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3" xfId="12306" xr:uid="{00000000-0005-0000-0000-0000F1020000}"/>
    <cellStyle name="Normal 20 3 3 4" xfId="21761" xr:uid="{9FD948B0-A935-4307-B858-A76E4900AE6D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3" xfId="14285" xr:uid="{00000000-0005-0000-0000-0000F0020000}"/>
    <cellStyle name="Normal 20 3 4 4" xfId="23751" xr:uid="{F14B61A7-B306-4330-9611-3C74221973CB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6" xfId="10461" xr:uid="{00000000-0005-0000-0000-0000F0020000}"/>
    <cellStyle name="Normal 20 3 7" xfId="19888" xr:uid="{1915B3A3-0EA4-4620-990F-85FB79AD72BA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3" xfId="12685" xr:uid="{00000000-0005-0000-0000-0000F2020000}"/>
    <cellStyle name="Normal 20 4 2 4" xfId="22152" xr:uid="{17541F2B-7F63-4514-9685-CF6679036D25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3" xfId="14286" xr:uid="{00000000-0005-0000-0000-0000F1020000}"/>
    <cellStyle name="Normal 20 4 3 4" xfId="23752" xr:uid="{8DB931E8-C0ED-4E5E-9C85-B5034D0ADD14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5" xfId="10462" xr:uid="{00000000-0005-0000-0000-0000F1020000}"/>
    <cellStyle name="Normal 20 4 6" xfId="19889" xr:uid="{6B876672-57D0-40D2-A811-C482D3D800FA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3" xfId="12688" xr:uid="{00000000-0005-0000-0000-0000ED020000}"/>
    <cellStyle name="Normal 20 6 4" xfId="22155" xr:uid="{0CD34B89-32ED-4A2F-96D5-FB131CE2EBDA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3" xfId="14281" xr:uid="{00000000-0005-0000-0000-0000EC020000}"/>
    <cellStyle name="Normal 20 7 4" xfId="23747" xr:uid="{51D4A766-031B-467D-82F0-6C2CC5844103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9" xfId="10457" xr:uid="{00000000-0005-0000-0000-0000EC020000}"/>
    <cellStyle name="Normal 21" xfId="872" xr:uid="{00000000-0005-0000-0000-0000F2020000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3" xfId="12129" xr:uid="{00000000-0005-0000-0000-000088040000}"/>
    <cellStyle name="Normal 21 2 2 3 2" xfId="30828" xr:uid="{16150BCF-77C3-47B0-BBEC-FF4ABAEAD471}"/>
    <cellStyle name="Normal 21 2 2 4" xfId="33420" xr:uid="{F6C27824-DC1A-4905-AA0D-14493F35CCF2}"/>
    <cellStyle name="Normal 21 2 2 5" xfId="21592" xr:uid="{8CFA6706-AF6D-44FD-B5F0-F526239C1F61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3" xfId="14021" xr:uid="{00000000-0005-0000-0000-000088040000}"/>
    <cellStyle name="Normal 21 2 3 4" xfId="23494" xr:uid="{B812D530-B4BE-4EA8-B4D4-5E4A5AC96AAC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5" xfId="10464" xr:uid="{00000000-0005-0000-0000-0000F3020000}"/>
    <cellStyle name="Normal 21 2 5 2" xfId="29640" xr:uid="{7973228D-B295-427B-9AF5-882544D21E1F}"/>
    <cellStyle name="Normal 21 2 6" xfId="32242" xr:uid="{5854AEE0-9996-49C9-97F1-B6EFCEC3DF91}"/>
    <cellStyle name="Normal 21 2 7" xfId="19891" xr:uid="{C7C13C75-5B9A-4471-AFE3-64D76C3A9A48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3" xfId="12684" xr:uid="{00000000-0005-0000-0000-0000F5020000}"/>
    <cellStyle name="Normal 21 3 3 4" xfId="22151" xr:uid="{D76A3D33-9FFD-4478-8ED0-D6DF9930403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3" xfId="14287" xr:uid="{00000000-0005-0000-0000-0000F4020000}"/>
    <cellStyle name="Normal 21 3 4 4" xfId="23753" xr:uid="{840BF036-B87E-4352-B4A0-8CE5E0948755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6" xfId="10465" xr:uid="{00000000-0005-0000-0000-0000F4020000}"/>
    <cellStyle name="Normal 21 3 7" xfId="19892" xr:uid="{E673717C-7B30-4EBE-94D6-D34061F5DC9B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3" xfId="11069" xr:uid="{00000000-0005-0000-0000-00004F010000}"/>
    <cellStyle name="Normal 21 4 4" xfId="20501" xr:uid="{632E860E-5089-474F-AFB3-AD8CCB3C923D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3" xfId="12964" xr:uid="{00000000-0005-0000-0000-00004F010000}"/>
    <cellStyle name="Normal 21 5 4" xfId="22437" xr:uid="{99719EF9-A415-466D-BE9B-70B6476A18C0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7" xfId="10463" xr:uid="{00000000-0005-0000-0000-0000F2020000}"/>
    <cellStyle name="Normal 21 7 2" xfId="28556" xr:uid="{20B57AAF-02A2-45ED-A072-E6B2CFEF63F9}"/>
    <cellStyle name="Normal 21 8" xfId="31200" xr:uid="{E6764746-E883-4F79-B874-2BDD86D3A36C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3" xfId="14022" xr:uid="{00000000-0005-0000-0000-00008A040000}"/>
    <cellStyle name="Normal 22 2 2 3 2" xfId="30829" xr:uid="{DE1D93B7-BD2C-4BB8-ABC2-3DB7896D06B8}"/>
    <cellStyle name="Normal 22 2 2 4" xfId="33421" xr:uid="{1BD2116C-9D81-4FF5-B2A9-F814CDFC6CC3}"/>
    <cellStyle name="Normal 22 2 2 5" xfId="23495" xr:uid="{6FDA76CF-500F-4892-8632-72BFAC96C53E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4" xfId="12130" xr:uid="{00000000-0005-0000-0000-00008A040000}"/>
    <cellStyle name="Normal 22 2 4 2" xfId="29641" xr:uid="{ADFC05AF-0BBA-42C5-B8FD-83ACB38EB817}"/>
    <cellStyle name="Normal 22 2 5" xfId="32243" xr:uid="{91A4D8DF-CFBF-4245-9FF8-078042DA5800}"/>
    <cellStyle name="Normal 22 2 6" xfId="21593" xr:uid="{137DF802-72F9-457A-AC1A-DFCCBD172C51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3" xfId="11075" xr:uid="{00000000-0005-0000-0000-000031020000}"/>
    <cellStyle name="Normal 22 4 4" xfId="20506" xr:uid="{D763042E-D72F-4226-A13B-8018AA0EC56C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3" xfId="12969" xr:uid="{00000000-0005-0000-0000-000031020000}"/>
    <cellStyle name="Normal 22 5 4" xfId="22442" xr:uid="{7AC5FD2B-B756-4BD5-8535-2C8FADC9858A}"/>
    <cellStyle name="Normal 22 6" xfId="28560" xr:uid="{C8EB71D6-0DEC-4AEA-9CF1-49D0645B9FB6}"/>
    <cellStyle name="Normal 22 7" xfId="31204" xr:uid="{CAF5712F-7B1C-479A-8531-4270E3FEE655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3" xfId="11096" xr:uid="{00000000-0005-0000-0000-000062020000}"/>
    <cellStyle name="Normal 23 4 4" xfId="20543" xr:uid="{7C1011E8-A76B-4CAA-A75D-6C4788741F1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3" xfId="12988" xr:uid="{00000000-0005-0000-0000-000062020000}"/>
    <cellStyle name="Normal 23 5 4" xfId="22461" xr:uid="{4B199776-A1E5-43A6-9DF1-B0C74020AE20}"/>
    <cellStyle name="Normal 23 6" xfId="28596" xr:uid="{F01D7D80-796F-4B11-8046-C09BA03D9997}"/>
    <cellStyle name="Normal 23 7" xfId="31224" xr:uid="{6D28973A-794B-4347-A490-0E0B56B17A2F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3" xfId="14023" xr:uid="{00000000-0005-0000-0000-00008E040000}"/>
    <cellStyle name="Normal 24 2 2 3 2" xfId="30830" xr:uid="{07A80D61-6825-4CDC-923F-3664FFE8FC62}"/>
    <cellStyle name="Normal 24 2 2 4" xfId="33422" xr:uid="{69E2F4FF-4281-4E92-99D0-DC31F875F036}"/>
    <cellStyle name="Normal 24 2 2 5" xfId="23496" xr:uid="{093366A1-61DB-4DEA-872B-E81ACBBDE100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4" xfId="12131" xr:uid="{00000000-0005-0000-0000-00008E040000}"/>
    <cellStyle name="Normal 24 2 4 2" xfId="29642" xr:uid="{F3D32CE8-934E-4713-8208-FBF151587D86}"/>
    <cellStyle name="Normal 24 2 5" xfId="32244" xr:uid="{CE9E57C1-EF26-428C-B1BE-BED03F420D2B}"/>
    <cellStyle name="Normal 24 2 6" xfId="21594" xr:uid="{021D1597-F8B1-474A-AEB8-9543A93FBD39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3" xfId="11097" xr:uid="{00000000-0005-0000-0000-000064020000}"/>
    <cellStyle name="Normal 24 4 4" xfId="20544" xr:uid="{D078BE36-CEE0-4F83-B7A2-0EEBF8BDC4A7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3" xfId="12990" xr:uid="{00000000-0005-0000-0000-000064020000}"/>
    <cellStyle name="Normal 24 5 4" xfId="22463" xr:uid="{B3772898-679D-4818-A0DB-B1E3FE2A3A09}"/>
    <cellStyle name="Normal 24 6" xfId="28597" xr:uid="{EE3321AB-8FD0-4547-A517-46347DF8D7A4}"/>
    <cellStyle name="Normal 24 7" xfId="31225" xr:uid="{8B553118-AB52-43C0-B65B-2A16C575E48A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3" xfId="14024" xr:uid="{00000000-0005-0000-0000-000090040000}"/>
    <cellStyle name="Normal 25 2 2 3 2" xfId="30831" xr:uid="{81726AFD-4787-4003-BA40-2A90BAA9309E}"/>
    <cellStyle name="Normal 25 2 2 4" xfId="33423" xr:uid="{28A722C2-CC09-4EB0-A255-8C9F6C240A98}"/>
    <cellStyle name="Normal 25 2 2 5" xfId="23497" xr:uid="{7BBF49AD-18BC-4D77-985D-542DE253F737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4" xfId="12132" xr:uid="{00000000-0005-0000-0000-000090040000}"/>
    <cellStyle name="Normal 25 2 4 2" xfId="29643" xr:uid="{3DC234AC-084D-46C8-8060-0EB7580D36C2}"/>
    <cellStyle name="Normal 25 2 5" xfId="32245" xr:uid="{B2A414B5-55ED-4C75-A003-30DEA645EBEE}"/>
    <cellStyle name="Normal 25 2 6" xfId="21595" xr:uid="{A956ECEA-EF70-400B-9EF2-4B4C9D61C752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3" xfId="11102" xr:uid="{00000000-0005-0000-0000-000065020000}"/>
    <cellStyle name="Normal 25 4 4" xfId="20549" xr:uid="{9B593641-E4CE-4D3E-9C6F-D853ED6E823F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3" xfId="12995" xr:uid="{00000000-0005-0000-0000-000065020000}"/>
    <cellStyle name="Normal 25 5 4" xfId="22468" xr:uid="{F34EE876-1AB5-4DE2-B2BA-F3CD0473B9C3}"/>
    <cellStyle name="Normal 25 6" xfId="28602" xr:uid="{85D3E618-09A8-49FE-A67B-D25CBF289D75}"/>
    <cellStyle name="Normal 25 7" xfId="31230" xr:uid="{54B0ABD9-E68B-4B66-AAA7-3944B8D31DFF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3" xfId="14025" xr:uid="{00000000-0005-0000-0000-000092040000}"/>
    <cellStyle name="Normal 26 2 2 3 2" xfId="30832" xr:uid="{57ADCCC5-77A6-4735-B219-40D0EF331B30}"/>
    <cellStyle name="Normal 26 2 2 4" xfId="33424" xr:uid="{DFF45D49-B72F-4AFA-9A04-1074A296552C}"/>
    <cellStyle name="Normal 26 2 2 5" xfId="23498" xr:uid="{E43C670F-080D-4C7F-A7C6-BF24E4B49C5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4" xfId="12133" xr:uid="{00000000-0005-0000-0000-000092040000}"/>
    <cellStyle name="Normal 26 2 4 2" xfId="29644" xr:uid="{B05C3BC9-6B4A-48A2-BE28-14B14AB543A6}"/>
    <cellStyle name="Normal 26 2 5" xfId="32246" xr:uid="{EEEA7A11-4691-41F2-A080-E51E842DF371}"/>
    <cellStyle name="Normal 26 2 6" xfId="21596" xr:uid="{1541220C-3AA6-4452-9C4A-D32B2AB4DE9F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3" xfId="11118" xr:uid="{00000000-0005-0000-0000-000066020000}"/>
    <cellStyle name="Normal 26 4 4" xfId="20565" xr:uid="{411DF0D7-D278-46A1-ACE4-D192B2D0B6B4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3" xfId="13011" xr:uid="{00000000-0005-0000-0000-000066020000}"/>
    <cellStyle name="Normal 26 5 4" xfId="22484" xr:uid="{833BBE43-E8A1-43F9-B973-2C43078A46AE}"/>
    <cellStyle name="Normal 26 6" xfId="28618" xr:uid="{606DFD95-7938-4AD3-A43F-3A3172251E54}"/>
    <cellStyle name="Normal 26 7" xfId="31246" xr:uid="{03F0774D-DC41-442E-BA02-13DF9EE2E346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3" xfId="14026" xr:uid="{00000000-0005-0000-0000-000094040000}"/>
    <cellStyle name="Normal 27 2 2 3 2" xfId="30833" xr:uid="{E8A1D3A3-7777-44DD-BCA0-3C3F83D0AD5A}"/>
    <cellStyle name="Normal 27 2 2 4" xfId="33425" xr:uid="{DB21DE8E-6046-439C-9E20-6B24B2C539F1}"/>
    <cellStyle name="Normal 27 2 2 5" xfId="23499" xr:uid="{9D8FF4CA-8BDA-4770-AD16-2F147F632EB3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4" xfId="12134" xr:uid="{00000000-0005-0000-0000-000094040000}"/>
    <cellStyle name="Normal 27 2 4 2" xfId="29645" xr:uid="{0C2BFB26-A479-42D8-834B-FB9EB80F7BCE}"/>
    <cellStyle name="Normal 27 2 5" xfId="32247" xr:uid="{585DE0EC-D0E5-4D85-B482-614992B21B55}"/>
    <cellStyle name="Normal 27 2 6" xfId="21597" xr:uid="{03B63F67-F196-4234-96BA-A29DB8FC37A5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3" xfId="12683" xr:uid="{00000000-0005-0000-0000-0000FE020000}"/>
    <cellStyle name="Normal 28 2 2 2 4" xfId="22150" xr:uid="{F1B24931-9C43-442E-8C45-C840539133DE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3" xfId="14288" xr:uid="{00000000-0005-0000-0000-0000FD020000}"/>
    <cellStyle name="Normal 28 2 2 3 4" xfId="23754" xr:uid="{5AE05253-A665-4CC0-A84B-03D8B8E27033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5" xfId="10468" xr:uid="{00000000-0005-0000-0000-0000FD020000}"/>
    <cellStyle name="Normal 28 2 2 5 2" xfId="30834" xr:uid="{8BF4CE95-8787-41B3-ACDE-C74A57C9EBE2}"/>
    <cellStyle name="Normal 28 2 2 6" xfId="33426" xr:uid="{0E0AD5EF-E73A-4DE3-9EF8-85C3C61E5829}"/>
    <cellStyle name="Normal 28 2 2 7" xfId="19894" xr:uid="{78640BB4-CADE-4F40-9A1B-5EF0FE639718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3" xfId="12135" xr:uid="{00000000-0005-0000-0000-000096040000}"/>
    <cellStyle name="Normal 28 2 3 4" xfId="21598" xr:uid="{C6772491-C1C9-4065-82B8-ED18F24460E8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3" xfId="14027" xr:uid="{00000000-0005-0000-0000-000096040000}"/>
    <cellStyle name="Normal 28 2 4 4" xfId="23500" xr:uid="{37C7FD43-6641-403E-8091-6867764B3046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6" xfId="10467" xr:uid="{00000000-0005-0000-0000-0000FC020000}"/>
    <cellStyle name="Normal 28 2 6 2" xfId="29646" xr:uid="{85C00AB4-8532-406E-8CAE-9DCEC2F2C9CB}"/>
    <cellStyle name="Normal 28 2 7" xfId="32248" xr:uid="{E29D3E80-8522-4276-9C45-861F842C643E}"/>
    <cellStyle name="Normal 28 2 8" xfId="19893" xr:uid="{751D46A0-DE00-4BEF-BF57-9F2C9FD9E56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3" xfId="14028" xr:uid="{00000000-0005-0000-0000-000098040000}"/>
    <cellStyle name="Normal 29 2 2 3 2" xfId="30835" xr:uid="{A64E6451-62D5-45E3-B0DA-1E21E0ABCC02}"/>
    <cellStyle name="Normal 29 2 2 4" xfId="33427" xr:uid="{51B35D49-682B-4600-BF16-02760E64831D}"/>
    <cellStyle name="Normal 29 2 2 5" xfId="23501" xr:uid="{60A8AF98-920C-4AD4-A5ED-769B30AFB167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4" xfId="12136" xr:uid="{00000000-0005-0000-0000-000098040000}"/>
    <cellStyle name="Normal 29 2 4 2" xfId="29647" xr:uid="{184FD324-9CEE-43D1-9963-28C23BF5E386}"/>
    <cellStyle name="Normal 29 2 5" xfId="32249" xr:uid="{02891F5E-4456-4A02-ADFF-98E0C31190A7}"/>
    <cellStyle name="Normal 29 2 6" xfId="21599" xr:uid="{1B87EAC9-BB88-4D83-9502-7C2008A74AAF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3" xfId="11073" xr:uid="{00000000-0005-0000-0000-000051010000}"/>
    <cellStyle name="Normal 3 10 2 4" xfId="20504" xr:uid="{A09F0F27-5905-43D9-8037-395ACC3917C3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3" xfId="12968" xr:uid="{00000000-0005-0000-0000-000051010000}"/>
    <cellStyle name="Normal 3 10 3 4" xfId="22441" xr:uid="{5322B2D2-DC6B-4469-8D2A-35ADBFC9588C}"/>
    <cellStyle name="Normal 3 10 4" xfId="28559" xr:uid="{7CA67E27-671B-4F6F-AB29-10E2C7EF1D0E}"/>
    <cellStyle name="Normal 3 10 5" xfId="31203" xr:uid="{52CEC2E3-A82F-4FEC-85D2-46D5A2464355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3" xfId="11076" xr:uid="{00000000-0005-0000-0000-000027000000}"/>
    <cellStyle name="Normal 3 11 2 4" xfId="20507" xr:uid="{C87C12E1-1325-461A-AAF9-4EBB2837DF77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3" xfId="12970" xr:uid="{00000000-0005-0000-0000-000027000000}"/>
    <cellStyle name="Normal 3 11 3 4" xfId="22443" xr:uid="{5D7A9349-5A63-42AC-9974-233E15627DF4}"/>
    <cellStyle name="Normal 3 11 4" xfId="28561" xr:uid="{F915B5D9-31DC-46A2-A5D8-C992B45486F7}"/>
    <cellStyle name="Normal 3 11 5" xfId="31205" xr:uid="{0AC7A672-42D7-4B89-A524-F4CE6255B575}"/>
    <cellStyle name="Normal 3 12" xfId="887" xr:uid="{00000000-0005-0000-0000-000002030000}"/>
    <cellStyle name="Normal 3 12 2" xfId="33597" xr:uid="{1912CC0A-0CFB-4461-B650-F7600F8880A6}"/>
    <cellStyle name="Normal 3 13" xfId="888" xr:uid="{00000000-0005-0000-0000-000003030000}"/>
    <cellStyle name="Normal 3 13 2" xfId="33622" xr:uid="{D51E004F-0D02-45B3-8540-427B745B2A35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3" xfId="12681" xr:uid="{00000000-0005-0000-0000-000007030000}"/>
    <cellStyle name="Normal 3 15 2 2 4" xfId="22148" xr:uid="{CB31A068-CE60-43E1-8752-5A72BA30AF51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3" xfId="14290" xr:uid="{00000000-0005-0000-0000-000006030000}"/>
    <cellStyle name="Normal 3 15 2 3 4" xfId="23756" xr:uid="{100ABEAD-761B-4224-8F8D-6A61E5C14F46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5" xfId="10470" xr:uid="{00000000-0005-0000-0000-000006030000}"/>
    <cellStyle name="Normal 3 15 2 6" xfId="19896" xr:uid="{5B49C115-534F-408B-A3FB-56F372048D86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3" xfId="12680" xr:uid="{00000000-0005-0000-0000-000008030000}"/>
    <cellStyle name="Normal 3 15 3 2 4" xfId="22147" xr:uid="{33BE02BE-F6AB-4B1D-AF45-80555E0A4890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3" xfId="14291" xr:uid="{00000000-0005-0000-0000-000007030000}"/>
    <cellStyle name="Normal 3 15 3 3 4" xfId="23757" xr:uid="{E1700283-8E98-4E01-89FE-2C5FB25C9F51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5" xfId="10471" xr:uid="{00000000-0005-0000-0000-000007030000}"/>
    <cellStyle name="Normal 3 15 3 6" xfId="19897" xr:uid="{B4CBA3B5-01CD-486A-99B4-FFEEE1DE1901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3" xfId="12682" xr:uid="{00000000-0005-0000-0000-000006030000}"/>
    <cellStyle name="Normal 3 15 4 4" xfId="22149" xr:uid="{A87CB302-ED90-410D-8DDD-F6C11CF40BA8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3" xfId="14289" xr:uid="{00000000-0005-0000-0000-000005030000}"/>
    <cellStyle name="Normal 3 15 5 4" xfId="23755" xr:uid="{E4F54E0C-826D-4C36-A509-E358A17D907A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7" xfId="10469" xr:uid="{00000000-0005-0000-0000-000005030000}"/>
    <cellStyle name="Normal 3 15 8" xfId="19895" xr:uid="{F49AD2FA-332C-4867-870A-28D107C3E1DA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3" xfId="12678" xr:uid="{00000000-0005-0000-0000-00000A030000}"/>
    <cellStyle name="Normal 3 2 10 2 4" xfId="22145" xr:uid="{BE1C8B1A-BF21-4881-9D46-30C3745B2341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3" xfId="14293" xr:uid="{00000000-0005-0000-0000-000009030000}"/>
    <cellStyle name="Normal 3 2 10 3 4" xfId="23759" xr:uid="{C9C3D01E-078C-45F7-B8D2-9D98D48F9F4D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5" xfId="10473" xr:uid="{00000000-0005-0000-0000-000009030000}"/>
    <cellStyle name="Normal 3 2 10 6" xfId="19899" xr:uid="{C33A22EE-BC5B-4A82-925D-F681C0A68D74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3" xfId="12677" xr:uid="{00000000-0005-0000-0000-00000B030000}"/>
    <cellStyle name="Normal 3 2 11 2 4" xfId="22144" xr:uid="{BDCEA311-1E7C-41F6-8F79-EB3820582556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3" xfId="14294" xr:uid="{00000000-0005-0000-0000-00000A030000}"/>
    <cellStyle name="Normal 3 2 11 3 4" xfId="23760" xr:uid="{309EECB0-B694-46FA-BF5F-4976CF907CD9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5" xfId="10474" xr:uid="{00000000-0005-0000-0000-00000A030000}"/>
    <cellStyle name="Normal 3 2 11 6" xfId="19900" xr:uid="{E4F4FC95-8EB9-4550-9ABE-EE9EE42FEA94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3" xfId="12679" xr:uid="{00000000-0005-0000-0000-00000C030000}"/>
    <cellStyle name="Normal 3 2 12 2 4" xfId="22146" xr:uid="{00668C08-7F0B-41D9-BE8F-EC3DF76C0879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3" xfId="14292" xr:uid="{00000000-0005-0000-0000-00000B030000}"/>
    <cellStyle name="Normal 3 2 12 3 4" xfId="23758" xr:uid="{06BC57EB-C084-4351-84AF-47E5032373F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5" xfId="10472" xr:uid="{00000000-0005-0000-0000-00000B030000}"/>
    <cellStyle name="Normal 3 2 12 6" xfId="19898" xr:uid="{E4CF5F66-9745-45C0-A509-AAFDBA6821EB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5" xfId="10162" xr:uid="{00000000-0005-0000-0000-000008030000}"/>
    <cellStyle name="Normal 3 2 16" xfId="19628" xr:uid="{E19D5C55-F6BE-4DC9-8F24-8FF039694DEE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3" xfId="12791" xr:uid="{00000000-0005-0000-0000-000053010000}"/>
    <cellStyle name="Normal 3 2 2 10 4" xfId="22263" xr:uid="{E0A1CAAE-4BD3-43FE-A373-8E82907BB2F8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2" xfId="10163" xr:uid="{00000000-0005-0000-0000-00000C030000}"/>
    <cellStyle name="Normal 3 2 2 12 2" xfId="28344" xr:uid="{1FFD8F9F-3C1A-4592-991D-E308C467C102}"/>
    <cellStyle name="Normal 3 2 2 13" xfId="31040" xr:uid="{0C7DEA72-7B98-4FE8-B189-8455C1BBB2EB}"/>
    <cellStyle name="Normal 3 2 2 14" xfId="19629" xr:uid="{B76FF39C-6C50-4B96-8C7E-E217A9C5DCD3}"/>
    <cellStyle name="Normal 3 2 2 2" xfId="44" xr:uid="{00000000-0005-0000-0000-00000D030000}"/>
    <cellStyle name="Normal 3 2 2 2 10" xfId="31068" xr:uid="{8DD6FAEC-B867-49EE-9B65-CCF6AF9A31F0}"/>
    <cellStyle name="Normal 3 2 2 2 11" xfId="19630" xr:uid="{D2C9ED86-7213-414B-B61C-19E6EC1A9C83}"/>
    <cellStyle name="Normal 3 2 2 2 2" xfId="203" xr:uid="{00000000-0005-0000-0000-00000E030000}"/>
    <cellStyle name="Normal 3 2 2 2 2 10" xfId="19696" xr:uid="{10087ABA-0247-409F-B37A-10184796050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3" xfId="12673" xr:uid="{00000000-0005-0000-0000-000010030000}"/>
    <cellStyle name="Normal 3 2 2 2 2 2 2 4" xfId="22140" xr:uid="{4905159F-AD2C-40E3-9424-C3277FF1CABA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3" xfId="14298" xr:uid="{00000000-0005-0000-0000-00000F030000}"/>
    <cellStyle name="Normal 3 2 2 2 2 2 3 4" xfId="23764" xr:uid="{C8B85DAB-6A8B-41FF-A6C4-54711E12CF90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5" xfId="10478" xr:uid="{00000000-0005-0000-0000-00000F030000}"/>
    <cellStyle name="Normal 3 2 2 2 2 2 6" xfId="19904" xr:uid="{3F115B4C-DF5B-474B-B3CB-B2EF6057EBA3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3" xfId="12672" xr:uid="{00000000-0005-0000-0000-000011030000}"/>
    <cellStyle name="Normal 3 2 2 2 2 3 2 4" xfId="22139" xr:uid="{2EA178AE-ABD6-43F7-8151-190E7042E322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3" xfId="14299" xr:uid="{00000000-0005-0000-0000-000010030000}"/>
    <cellStyle name="Normal 3 2 2 2 2 3 3 4" xfId="23765" xr:uid="{9B26B4E5-4592-4BF0-8307-0EDBA5C383FE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5" xfId="10479" xr:uid="{00000000-0005-0000-0000-000010030000}"/>
    <cellStyle name="Normal 3 2 2 2 2 3 6" xfId="19905" xr:uid="{A451CF54-504F-4827-A0AF-4632054CCCDC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3" xfId="12674" xr:uid="{00000000-0005-0000-0000-000012030000}"/>
    <cellStyle name="Normal 3 2 2 2 2 4 2 4" xfId="22141" xr:uid="{C0993B81-E2D4-4E10-88F9-2BBFB0251B73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3" xfId="14297" xr:uid="{00000000-0005-0000-0000-000011030000}"/>
    <cellStyle name="Normal 3 2 2 2 2 4 3 4" xfId="23763" xr:uid="{321E42C5-68C3-43B5-8C25-06B762BA83D3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5" xfId="10477" xr:uid="{00000000-0005-0000-0000-000011030000}"/>
    <cellStyle name="Normal 3 2 2 2 2 4 6" xfId="19903" xr:uid="{9118837F-FE3E-4443-9218-C1DEA568B143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3" xfId="10986" xr:uid="{00000000-0005-0000-0000-000055010000}"/>
    <cellStyle name="Normal 3 2 2 2 2 5 4" xfId="20396" xr:uid="{CECF8F93-DDAD-465E-9F86-8FC4BC4C3627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3" xfId="12900" xr:uid="{00000000-0005-0000-0000-000055010000}"/>
    <cellStyle name="Normal 3 2 2 2 2 6 4" xfId="22372" xr:uid="{71C578BA-7DE9-42A1-BF12-C07D23DB1669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8" xfId="10235" xr:uid="{00000000-0005-0000-0000-00000E030000}"/>
    <cellStyle name="Normal 3 2 2 2 2 8 2" xfId="28453" xr:uid="{0A346C0D-FA64-4635-B397-CF5BB2E31171}"/>
    <cellStyle name="Normal 3 2 2 2 2 9" xfId="31146" xr:uid="{A74623E1-EDF9-4C49-8EB0-233CCCC24ACC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3" xfId="12671" xr:uid="{00000000-0005-0000-0000-000014030000}"/>
    <cellStyle name="Normal 3 2 2 2 3 2 2 4" xfId="22138" xr:uid="{9A9C7E97-A9C4-4CCA-B5C6-7F108CCCAD1C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3" xfId="14300" xr:uid="{00000000-0005-0000-0000-000013030000}"/>
    <cellStyle name="Normal 3 2 2 2 3 2 3 4" xfId="23766" xr:uid="{4A2E47A2-6E6A-44E5-B403-0164346EDC3E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5" xfId="10480" xr:uid="{00000000-0005-0000-0000-000013030000}"/>
    <cellStyle name="Normal 3 2 2 2 3 2 6" xfId="19906" xr:uid="{77C2149A-8580-494F-8CA5-C2002DF0676A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3" xfId="12308" xr:uid="{00000000-0005-0000-0000-000013030000}"/>
    <cellStyle name="Normal 3 2 2 2 3 3 4" xfId="21764" xr:uid="{07211D2A-298E-4408-B9BF-AF7EE6F8D549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3" xfId="13033" xr:uid="{00000000-0005-0000-0000-000012030000}"/>
    <cellStyle name="Normal 3 2 2 2 3 4 4" xfId="22506" xr:uid="{06E98706-88D0-4CF6-8624-A800D0E7531E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6" xfId="10234" xr:uid="{00000000-0005-0000-0000-000012030000}"/>
    <cellStyle name="Normal 3 2 2 2 3 7" xfId="19695" xr:uid="{B0822681-42C0-461D-A288-778FE6A91867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3" xfId="12670" xr:uid="{00000000-0005-0000-0000-000015030000}"/>
    <cellStyle name="Normal 3 2 2 2 4 2 4" xfId="22137" xr:uid="{2AE4F23F-7A33-40CC-8CCB-E8F93C3E55BE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3" xfId="14301" xr:uid="{00000000-0005-0000-0000-000014030000}"/>
    <cellStyle name="Normal 3 2 2 2 4 3 4" xfId="23767" xr:uid="{0E08F960-8B70-49A6-AD59-7774CAFFE478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5" xfId="10481" xr:uid="{00000000-0005-0000-0000-000014030000}"/>
    <cellStyle name="Normal 3 2 2 2 4 6" xfId="19907" xr:uid="{41FA996A-E5AD-4F51-8040-582C25C54298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3" xfId="12675" xr:uid="{00000000-0005-0000-0000-000016030000}"/>
    <cellStyle name="Normal 3 2 2 2 5 2 4" xfId="22142" xr:uid="{0D813BF0-3D3A-46A5-8FDA-92C6CE97E4D9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3" xfId="14296" xr:uid="{00000000-0005-0000-0000-000015030000}"/>
    <cellStyle name="Normal 3 2 2 2 5 3 4" xfId="23762" xr:uid="{E31C9ED6-D6AD-4AC1-96C6-C46293A1F7DE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5" xfId="10476" xr:uid="{00000000-0005-0000-0000-000015030000}"/>
    <cellStyle name="Normal 3 2 2 2 5 6" xfId="19902" xr:uid="{B59BC2EE-A0F4-4A1E-87CB-BAFBD2CB25BD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3" xfId="10904" xr:uid="{00000000-0005-0000-0000-000054010000}"/>
    <cellStyle name="Normal 3 2 2 2 6 4" xfId="20318" xr:uid="{79E3621D-1110-4565-BCCF-4CE71DC33A7A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3" xfId="12822" xr:uid="{00000000-0005-0000-0000-000054010000}"/>
    <cellStyle name="Normal 3 2 2 2 7 4" xfId="22294" xr:uid="{7AFB053F-690F-406D-9820-CE28A766478F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9" xfId="10164" xr:uid="{00000000-0005-0000-0000-00000D030000}"/>
    <cellStyle name="Normal 3 2 2 2 9 2" xfId="28375" xr:uid="{AB67FF07-C525-4E8C-BF11-213557C75BF1}"/>
    <cellStyle name="Normal 3 2 2 3" xfId="109" xr:uid="{00000000-0005-0000-0000-000016030000}"/>
    <cellStyle name="Normal 3 2 2 3 2" xfId="204" xr:uid="{00000000-0005-0000-0000-000017030000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3" xfId="12668" xr:uid="{00000000-0005-0000-0000-000019030000}"/>
    <cellStyle name="Normal 3 2 2 3 2 2 2 4" xfId="22135" xr:uid="{BB1C82B9-A3A2-45C9-8BA2-F16BAD9433F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3" xfId="14303" xr:uid="{00000000-0005-0000-0000-000018030000}"/>
    <cellStyle name="Normal 3 2 2 3 2 2 3 4" xfId="23769" xr:uid="{79B34D83-B62F-47A7-8B46-DC3EC5EC057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5" xfId="10483" xr:uid="{00000000-0005-0000-0000-000018030000}"/>
    <cellStyle name="Normal 3 2 2 3 2 2 6" xfId="19909" xr:uid="{D8158975-EF97-4634-9C49-36D0BA5EB6A2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3" xfId="12667" xr:uid="{00000000-0005-0000-0000-00001A030000}"/>
    <cellStyle name="Normal 3 2 2 3 2 3 2 4" xfId="22134" xr:uid="{1B5CA1D5-34A5-4638-A551-F3DDDEB0F19C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3" xfId="14304" xr:uid="{00000000-0005-0000-0000-000019030000}"/>
    <cellStyle name="Normal 3 2 2 3 2 3 3 4" xfId="23770" xr:uid="{053813A6-65D8-4055-8E96-9F52BE7B4880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5" xfId="10484" xr:uid="{00000000-0005-0000-0000-000019030000}"/>
    <cellStyle name="Normal 3 2 2 3 2 3 6" xfId="19910" xr:uid="{EC99513C-20A3-4330-97A3-BDA202E94117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3" xfId="12669" xr:uid="{00000000-0005-0000-0000-00001B030000}"/>
    <cellStyle name="Normal 3 2 2 3 2 4 2 4" xfId="22136" xr:uid="{FD74DA22-D9D0-440A-B11C-8B95ACEF749B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3" xfId="14302" xr:uid="{00000000-0005-0000-0000-00001A030000}"/>
    <cellStyle name="Normal 3 2 2 3 2 4 3 4" xfId="23768" xr:uid="{579B8F01-6BF1-49E1-934E-C0D17CA9B034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5" xfId="10482" xr:uid="{00000000-0005-0000-0000-00001A030000}"/>
    <cellStyle name="Normal 3 2 2 3 2 4 6" xfId="19908" xr:uid="{77853967-D622-41D6-A1EA-01561EE4608C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3" xfId="12741" xr:uid="{00000000-0005-0000-0000-000018030000}"/>
    <cellStyle name="Normal 3 2 2 3 2 5 4" xfId="22213" xr:uid="{8F45C57E-E189-446B-8E12-F84EF9671930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3" xfId="12930" xr:uid="{00000000-0005-0000-0000-000017030000}"/>
    <cellStyle name="Normal 3 2 2 3 2 6 4" xfId="22402" xr:uid="{7A9571B3-64C1-4EF9-ACF1-E6D03BF8A6D6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3" xfId="10958" xr:uid="{00000000-0005-0000-0000-000056010000}"/>
    <cellStyle name="Normal 3 2 2 3 3 4" xfId="20368" xr:uid="{D46704AD-5D37-4575-B10A-009B5126F5BA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3" xfId="12872" xr:uid="{00000000-0005-0000-0000-000056010000}"/>
    <cellStyle name="Normal 3 2 2 3 4 4" xfId="22344" xr:uid="{5E4CD49D-E7BC-462C-BC01-7FE0621512C3}"/>
    <cellStyle name="Normal 3 2 2 3 5" xfId="28425" xr:uid="{7898EBAD-C06F-4FB1-A386-0DA66129E9CE}"/>
    <cellStyle name="Normal 3 2 2 3 6" xfId="31118" xr:uid="{FEC3B97A-84D0-4C96-AD8A-B8F25AD3B4DA}"/>
    <cellStyle name="Normal 3 2 2 4" xfId="205" xr:uid="{00000000-0005-0000-0000-00001B030000}"/>
    <cellStyle name="Normal 3 2 2 4 10" xfId="19698" xr:uid="{7BBE34F3-4D5A-48CC-B14B-7C8D3673220D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3" xfId="12665" xr:uid="{00000000-0005-0000-0000-00001D030000}"/>
    <cellStyle name="Normal 3 2 2 4 2 2 4" xfId="22132" xr:uid="{B34ECE01-4CC4-458C-97AF-A0EE87C9ECDD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3" xfId="14306" xr:uid="{00000000-0005-0000-0000-00001C030000}"/>
    <cellStyle name="Normal 3 2 2 4 2 3 4" xfId="23772" xr:uid="{12D22F3A-A086-4C7E-B7CC-7F0674B82B37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5" xfId="10486" xr:uid="{00000000-0005-0000-0000-00001C030000}"/>
    <cellStyle name="Normal 3 2 2 4 2 6" xfId="19912" xr:uid="{27E779C0-9DA3-4971-A6E4-50DB9A62B28C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3" xfId="12664" xr:uid="{00000000-0005-0000-0000-00001E030000}"/>
    <cellStyle name="Normal 3 2 2 4 3 2 4" xfId="22131" xr:uid="{12735B60-8B75-4344-B72E-3CDA8C23C846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3" xfId="14307" xr:uid="{00000000-0005-0000-0000-00001D030000}"/>
    <cellStyle name="Normal 3 2 2 4 3 3 4" xfId="23773" xr:uid="{11FD6BDB-5311-4AFB-BFF4-0E356B37250B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5" xfId="10487" xr:uid="{00000000-0005-0000-0000-00001D030000}"/>
    <cellStyle name="Normal 3 2 2 4 3 6" xfId="19913" xr:uid="{53E31711-0524-49E9-AAE3-9A61112DB9AB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3" xfId="12666" xr:uid="{00000000-0005-0000-0000-00001F030000}"/>
    <cellStyle name="Normal 3 2 2 4 4 2 4" xfId="22133" xr:uid="{DA6C72FE-5234-46A6-894E-638BA171D5D0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3" xfId="14305" xr:uid="{00000000-0005-0000-0000-00001E030000}"/>
    <cellStyle name="Normal 3 2 2 4 4 3 4" xfId="23771" xr:uid="{A98A175F-F149-4C2A-BE39-0E416EFF4178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5" xfId="10485" xr:uid="{00000000-0005-0000-0000-00001E030000}"/>
    <cellStyle name="Normal 3 2 2 4 4 6" xfId="19911" xr:uid="{95BFD7B0-FAA1-4BA1-B89F-DE519DB4CFD8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3" xfId="11010" xr:uid="{00000000-0005-0000-0000-000057010000}"/>
    <cellStyle name="Normal 3 2 2 4 5 4" xfId="20416" xr:uid="{55CE331A-206A-423D-B7CA-240D90D0A97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3" xfId="12919" xr:uid="{00000000-0005-0000-0000-000057010000}"/>
    <cellStyle name="Normal 3 2 2 4 6 4" xfId="22391" xr:uid="{E4428B11-9242-4813-B501-B104B9DFA2A1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8" xfId="10237" xr:uid="{00000000-0005-0000-0000-00001B030000}"/>
    <cellStyle name="Normal 3 2 2 4 8 2" xfId="28473" xr:uid="{366A00DD-EB5E-4867-9A84-6A465B5A5310}"/>
    <cellStyle name="Normal 3 2 2 4 9" xfId="31165" xr:uid="{3D2D1B4C-71BE-41A8-B79C-863A41341A5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3" xfId="12138" xr:uid="{00000000-0005-0000-0000-00009B040000}"/>
    <cellStyle name="Normal 3 2 2 5 2 4" xfId="21601" xr:uid="{3CF47F92-CBF9-4252-A95B-C6E4A7CD9A0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3" xfId="14030" xr:uid="{00000000-0005-0000-0000-00009B040000}"/>
    <cellStyle name="Normal 3 2 2 5 3 4" xfId="23503" xr:uid="{9FDC238A-A11D-41EC-AD55-1FB313640B81}"/>
    <cellStyle name="Normal 3 2 2 5 4" xfId="29649" xr:uid="{34CA51CC-7E28-406E-BF7A-5BB9FAD40203}"/>
    <cellStyle name="Normal 3 2 2 5 5" xfId="32251" xr:uid="{3FE1BA34-65BE-4EC2-ABEF-05515C5C7137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3" xfId="12663" xr:uid="{00000000-0005-0000-0000-000022030000}"/>
    <cellStyle name="Normal 3 2 2 6 2 2 4" xfId="22130" xr:uid="{32D13586-17AC-47FD-AE7B-3622A1F20049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3" xfId="14308" xr:uid="{00000000-0005-0000-0000-000021030000}"/>
    <cellStyle name="Normal 3 2 2 6 2 3 4" xfId="23774" xr:uid="{15129642-38FC-4530-B254-1D5628C15371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5" xfId="10488" xr:uid="{00000000-0005-0000-0000-000021030000}"/>
    <cellStyle name="Normal 3 2 2 6 2 6" xfId="19914" xr:uid="{671CBF40-6BD0-438B-A060-C824E8ED5AAC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3" xfId="12326" xr:uid="{00000000-0005-0000-0000-000021030000}"/>
    <cellStyle name="Normal 3 2 2 6 3 4" xfId="21785" xr:uid="{E8F11484-BB81-4276-A858-B0EE04234DBD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3" xfId="13034" xr:uid="{00000000-0005-0000-0000-000020030000}"/>
    <cellStyle name="Normal 3 2 2 6 4 4" xfId="22507" xr:uid="{BAB37D0D-17E0-488A-8A4E-9A17E33D3D58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6" xfId="10233" xr:uid="{00000000-0005-0000-0000-000020030000}"/>
    <cellStyle name="Normal 3 2 2 6 6 2" xfId="30837" xr:uid="{F7EB7E61-05FC-4C13-9ECF-F2355778A2E9}"/>
    <cellStyle name="Normal 3 2 2 6 7" xfId="33429" xr:uid="{43B39DEB-1DD3-4733-84C4-39C1DEC52BE7}"/>
    <cellStyle name="Normal 3 2 2 6 8" xfId="19694" xr:uid="{E848CCCF-C55E-4FBE-9AF8-F52194327000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3" xfId="12662" xr:uid="{00000000-0005-0000-0000-000023030000}"/>
    <cellStyle name="Normal 3 2 2 7 2 4" xfId="22129" xr:uid="{07986931-3B03-4870-889C-5281D65017A2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3" xfId="14309" xr:uid="{00000000-0005-0000-0000-000022030000}"/>
    <cellStyle name="Normal 3 2 2 7 3 4" xfId="23775" xr:uid="{B573EBE0-39FC-4679-B31B-C23190997116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5" xfId="10489" xr:uid="{00000000-0005-0000-0000-000022030000}"/>
    <cellStyle name="Normal 3 2 2 7 5 2" xfId="33634" xr:uid="{6AF71557-0E71-48B6-A576-650A56176FA5}"/>
    <cellStyle name="Normal 3 2 2 7 6" xfId="19915" xr:uid="{E7426A66-3E9C-4487-A6EA-41FEE882C92D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3" xfId="12676" xr:uid="{00000000-0005-0000-0000-000024030000}"/>
    <cellStyle name="Normal 3 2 2 8 2 4" xfId="22143" xr:uid="{21C43387-B307-497D-B418-178826767867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3" xfId="14295" xr:uid="{00000000-0005-0000-0000-000023030000}"/>
    <cellStyle name="Normal 3 2 2 8 3 4" xfId="23761" xr:uid="{C05F26E3-E9C9-4092-B60A-7066A20A884C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5" xfId="10475" xr:uid="{00000000-0005-0000-0000-000023030000}"/>
    <cellStyle name="Normal 3 2 2 8 6" xfId="19901" xr:uid="{5F4ACB15-2F1F-4D76-8058-29D9F9B433B9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3" xfId="10869" xr:uid="{00000000-0005-0000-0000-000053010000}"/>
    <cellStyle name="Normal 3 2 2 9 4" xfId="20285" xr:uid="{B4E6F315-7F0D-446C-9FC4-265FFD4E9C19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3" xfId="12661" xr:uid="{00000000-0005-0000-0000-000026030000}"/>
    <cellStyle name="Normal 3 2 3 10 2 4" xfId="22128" xr:uid="{DB7A2532-41DE-49F8-B7D5-1B5C6DCCBA20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3" xfId="14310" xr:uid="{00000000-0005-0000-0000-000025030000}"/>
    <cellStyle name="Normal 3 2 3 10 3 4" xfId="23776" xr:uid="{A331D0DA-8C50-4CF7-A02A-D6656E4D61D5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5" xfId="10490" xr:uid="{00000000-0005-0000-0000-000025030000}"/>
    <cellStyle name="Normal 3 2 3 10 6" xfId="19916" xr:uid="{D2D4C7CE-8E64-4D42-87F7-BF53B82B95D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3" xfId="10903" xr:uid="{00000000-0005-0000-0000-000058010000}"/>
    <cellStyle name="Normal 3 2 3 11 4" xfId="20317" xr:uid="{235C47E8-9CCA-47F2-85C4-A21B735F29B0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3" xfId="12821" xr:uid="{00000000-0005-0000-0000-000058010000}"/>
    <cellStyle name="Normal 3 2 3 12 4" xfId="22293" xr:uid="{80151FDD-DED8-4AF4-843D-0820BF2F473F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4" xfId="10165" xr:uid="{00000000-0005-0000-0000-000024030000}"/>
    <cellStyle name="Normal 3 2 3 14 2" xfId="28374" xr:uid="{E12F640E-BF63-4A6F-9468-038E0CA3E2AC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6" xfId="19631" xr:uid="{D2BC48CC-6373-4A20-892C-D194BF425607}"/>
    <cellStyle name="Normal 3 2 3 2" xfId="46" xr:uid="{00000000-0005-0000-0000-000026030000}"/>
    <cellStyle name="Normal 3 2 3 2 10" xfId="31145" xr:uid="{94263EDD-F485-48FA-9104-B2AF998E51DC}"/>
    <cellStyle name="Normal 3 2 3 2 11" xfId="19632" xr:uid="{BB7C1011-4083-426E-9022-E44EE482DCFD}"/>
    <cellStyle name="Normal 3 2 3 2 2" xfId="110" xr:uid="{00000000-0005-0000-0000-000027030000}"/>
    <cellStyle name="Normal 3 2 3 2 2 10" xfId="19661" xr:uid="{6AC7CC58-FCC2-464B-A99C-A19C6EAAA920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3" xfId="12658" xr:uid="{00000000-0005-0000-0000-00002A030000}"/>
    <cellStyle name="Normal 3 2 3 2 2 2 2 2 4" xfId="22125" xr:uid="{2ECCE3E8-21D7-4EC9-AEBA-6A36FBBA58BD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3" xfId="14313" xr:uid="{00000000-0005-0000-0000-000029030000}"/>
    <cellStyle name="Normal 3 2 3 2 2 2 2 3 4" xfId="23779" xr:uid="{12813B28-EF2A-4659-B70E-43DDF525EE9A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5" xfId="10493" xr:uid="{00000000-0005-0000-0000-000029030000}"/>
    <cellStyle name="Normal 3 2 3 2 2 2 2 6" xfId="19919" xr:uid="{DE2347A4-D846-4229-90B0-FA715E95A31B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3" xfId="12738" xr:uid="{00000000-0005-0000-0000-000029030000}"/>
    <cellStyle name="Normal 3 2 3 2 2 2 3 4" xfId="22210" xr:uid="{DB32BA5D-68A5-4783-95DB-8A389E79E4F9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3" xfId="12763" xr:uid="{00000000-0005-0000-0000-000028030000}"/>
    <cellStyle name="Normal 3 2 3 2 2 2 4 4" xfId="22235" xr:uid="{187A6960-DAAC-4D3F-AD29-01DD4D4F8BE1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6" xfId="10240" xr:uid="{00000000-0005-0000-0000-000028030000}"/>
    <cellStyle name="Normal 3 2 3 2 2 2 7" xfId="19701" xr:uid="{01B1611F-3997-463E-AA8D-233346628086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3" xfId="12656" xr:uid="{00000000-0005-0000-0000-00002B030000}"/>
    <cellStyle name="Normal 3 2 3 2 2 3 2 4" xfId="22123" xr:uid="{AD493F2B-4DE5-408A-B0DE-ADC38304DD1E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3" xfId="14314" xr:uid="{00000000-0005-0000-0000-00002A030000}"/>
    <cellStyle name="Normal 3 2 3 2 2 3 3 4" xfId="23780" xr:uid="{A550374F-873B-4AAD-9CE9-A7C493AEB13E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5" xfId="10494" xr:uid="{00000000-0005-0000-0000-00002A030000}"/>
    <cellStyle name="Normal 3 2 3 2 2 3 6" xfId="19920" xr:uid="{A84BBE26-4F30-42A8-8693-2038C6DBC925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3" xfId="12659" xr:uid="{00000000-0005-0000-0000-00002C030000}"/>
    <cellStyle name="Normal 3 2 3 2 2 4 2 4" xfId="22126" xr:uid="{B1E6D870-A321-40FB-9A44-F2DE35519061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3" xfId="14312" xr:uid="{00000000-0005-0000-0000-00002B030000}"/>
    <cellStyle name="Normal 3 2 3 2 2 4 3 4" xfId="23778" xr:uid="{C67A1C05-BB6E-4F8A-8593-FFA420C054D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5" xfId="10492" xr:uid="{00000000-0005-0000-0000-00002B030000}"/>
    <cellStyle name="Normal 3 2 3 2 2 4 6" xfId="19918" xr:uid="{8C6F3F4A-F85D-462F-8404-8C2619FAFF60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3" xfId="11040" xr:uid="{00000000-0005-0000-0000-00005A010000}"/>
    <cellStyle name="Normal 3 2 3 2 2 5 4" xfId="20477" xr:uid="{A20AD459-F1D5-4FE3-8CF4-0D0986600B16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3" xfId="12938" xr:uid="{00000000-0005-0000-0000-00005A010000}"/>
    <cellStyle name="Normal 3 2 3 2 2 6 4" xfId="22411" xr:uid="{B554E1A2-F453-4206-B802-D97280EE13A1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8" xfId="10196" xr:uid="{00000000-0005-0000-0000-000027030000}"/>
    <cellStyle name="Normal 3 2 3 2 2 8 2" xfId="28532" xr:uid="{5F13AFC7-A6A0-4FDD-B5A2-4DEA2D6A60E9}"/>
    <cellStyle name="Normal 3 2 3 2 2 9" xfId="31176" xr:uid="{53BBD9E8-8342-4F01-8565-12E5C3798848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3" xfId="12375" xr:uid="{00000000-0005-0000-0000-00002E030000}"/>
    <cellStyle name="Normal 3 2 3 2 3 2 2 4" xfId="21837" xr:uid="{440186FC-03A9-4EF7-89FC-70661050143B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3" xfId="14316" xr:uid="{00000000-0005-0000-0000-00002D030000}"/>
    <cellStyle name="Normal 3 2 3 2 3 2 3 4" xfId="23782" xr:uid="{46B32A07-1E10-456E-9AF4-A43062D42EEC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5" xfId="10496" xr:uid="{00000000-0005-0000-0000-00002D030000}"/>
    <cellStyle name="Normal 3 2 3 2 3 2 6" xfId="19922" xr:uid="{7A0D2FE6-BBAF-42DB-8EBB-698E1951BC1F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3" xfId="12657" xr:uid="{00000000-0005-0000-0000-00002F030000}"/>
    <cellStyle name="Normal 3 2 3 2 3 3 2 4" xfId="22124" xr:uid="{C459101C-916D-4DB9-B3D8-2EBE64FFFEAE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3" xfId="14315" xr:uid="{00000000-0005-0000-0000-00002E030000}"/>
    <cellStyle name="Normal 3 2 3 2 3 3 3 4" xfId="23781" xr:uid="{61BB6A31-23FF-4A5D-84F1-F6919075AF85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5" xfId="10495" xr:uid="{00000000-0005-0000-0000-00002E030000}"/>
    <cellStyle name="Normal 3 2 3 2 3 3 6" xfId="19921" xr:uid="{C33C3AC0-3550-45C8-A0AC-B402EAFDBD20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3" xfId="12739" xr:uid="{00000000-0005-0000-0000-00002D030000}"/>
    <cellStyle name="Normal 3 2 3 2 3 4 4" xfId="22211" xr:uid="{A2C3417C-1E8B-4D50-8D42-BE833A2E83AF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3" xfId="14174" xr:uid="{00000000-0005-0000-0000-00002C030000}"/>
    <cellStyle name="Normal 3 2 3 2 3 5 4" xfId="23646" xr:uid="{7B995C6C-A27E-4555-95B4-0CE65F043906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7" xfId="10239" xr:uid="{00000000-0005-0000-0000-00002C030000}"/>
    <cellStyle name="Normal 3 2 3 2 3 8" xfId="19700" xr:uid="{867EAC5E-E21B-4C01-AC55-52AAF37348E0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3" xfId="12655" xr:uid="{00000000-0005-0000-0000-000030030000}"/>
    <cellStyle name="Normal 3 2 3 2 4 2 4" xfId="22122" xr:uid="{FA40735A-636C-47D4-87FD-C1281C9657AC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3" xfId="14317" xr:uid="{00000000-0005-0000-0000-00002F030000}"/>
    <cellStyle name="Normal 3 2 3 2 4 3 4" xfId="23783" xr:uid="{8F23B6B6-698E-43FD-9F83-F252B4D086D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5" xfId="10497" xr:uid="{00000000-0005-0000-0000-00002F030000}"/>
    <cellStyle name="Normal 3 2 3 2 4 6" xfId="19923" xr:uid="{88A86F6F-9603-463C-A5EB-37516C63EEFF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3" xfId="12660" xr:uid="{00000000-0005-0000-0000-000031030000}"/>
    <cellStyle name="Normal 3 2 3 2 5 2 4" xfId="22127" xr:uid="{4658BB11-1AF2-4358-BD6F-648C3B837093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3" xfId="14311" xr:uid="{00000000-0005-0000-0000-000030030000}"/>
    <cellStyle name="Normal 3 2 3 2 5 3 4" xfId="23777" xr:uid="{D97A252B-4753-48EB-B2A4-762B52820EDF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5" xfId="10491" xr:uid="{00000000-0005-0000-0000-000030030000}"/>
    <cellStyle name="Normal 3 2 3 2 5 6" xfId="19917" xr:uid="{BFC09EE2-60AC-45E9-B8ED-1E6215322C9C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3" xfId="10985" xr:uid="{00000000-0005-0000-0000-000059010000}"/>
    <cellStyle name="Normal 3 2 3 2 6 4" xfId="20395" xr:uid="{18A96BED-2DAF-46BA-A3B1-41B7DF56F530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3" xfId="12899" xr:uid="{00000000-0005-0000-0000-000059010000}"/>
    <cellStyle name="Normal 3 2 3 2 7 4" xfId="22371" xr:uid="{2804DF8E-8D2D-474A-BBBB-D885654471CC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9" xfId="10166" xr:uid="{00000000-0005-0000-0000-000026030000}"/>
    <cellStyle name="Normal 3 2 3 2 9 2" xfId="28452" xr:uid="{F62404E9-3AEE-4400-947B-712F1270FCE1}"/>
    <cellStyle name="Normal 3 2 3 3" xfId="47" xr:uid="{00000000-0005-0000-0000-000031030000}"/>
    <cellStyle name="Normal 3 2 3 3 10" xfId="31177" xr:uid="{9F601176-87EE-4BE5-954D-20E597D4FC35}"/>
    <cellStyle name="Normal 3 2 3 3 11" xfId="19633" xr:uid="{A61AF47A-8302-468C-9625-935B7B720C8D}"/>
    <cellStyle name="Normal 3 2 3 3 2" xfId="211" xr:uid="{00000000-0005-0000-0000-000032030000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3" xfId="12652" xr:uid="{00000000-0005-0000-0000-000034030000}"/>
    <cellStyle name="Normal 3 2 3 3 2 2 2 4" xfId="22119" xr:uid="{1B5AF99C-6B1D-4B8D-9BEE-4478766B0207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3" xfId="14320" xr:uid="{00000000-0005-0000-0000-000033030000}"/>
    <cellStyle name="Normal 3 2 3 3 2 2 3 4" xfId="23786" xr:uid="{33C2D516-EF19-490C-A660-453F48D27A8C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5" xfId="10500" xr:uid="{00000000-0005-0000-0000-000033030000}"/>
    <cellStyle name="Normal 3 2 3 3 2 2 6" xfId="19926" xr:uid="{4EB065A6-7383-4D5D-8DFD-215EAB7CAECE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3" xfId="12651" xr:uid="{00000000-0005-0000-0000-000035030000}"/>
    <cellStyle name="Normal 3 2 3 3 2 3 2 4" xfId="22118" xr:uid="{9A884DEC-764D-422A-9497-17ED6390C4EE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3" xfId="14321" xr:uid="{00000000-0005-0000-0000-000034030000}"/>
    <cellStyle name="Normal 3 2 3 3 2 3 3 4" xfId="23787" xr:uid="{1C98C2BE-607D-4E8B-B017-835E6BA8B53A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5" xfId="10501" xr:uid="{00000000-0005-0000-0000-000034030000}"/>
    <cellStyle name="Normal 3 2 3 3 2 3 6" xfId="19927" xr:uid="{86C95D40-6C1E-4AEB-BF5B-6C77C796272C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3" xfId="12653" xr:uid="{00000000-0005-0000-0000-000036030000}"/>
    <cellStyle name="Normal 3 2 3 3 2 4 2 4" xfId="22120" xr:uid="{6C13F0AD-6EDE-4066-8F29-414BA76EEF34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3" xfId="14319" xr:uid="{00000000-0005-0000-0000-000035030000}"/>
    <cellStyle name="Normal 3 2 3 3 2 4 3 4" xfId="23785" xr:uid="{B9133D5C-425A-4C96-B856-7DE2373FDD93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5" xfId="10499" xr:uid="{00000000-0005-0000-0000-000035030000}"/>
    <cellStyle name="Normal 3 2 3 3 2 4 6" xfId="19925" xr:uid="{9889A6FB-7BF2-4375-B603-8F4B957A3726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3" xfId="12736" xr:uid="{00000000-0005-0000-0000-000033030000}"/>
    <cellStyle name="Normal 3 2 3 3 2 5 4" xfId="22208" xr:uid="{E6AAE20E-9128-4EE0-B373-3BC6C4BDF86D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3" xfId="14006" xr:uid="{00000000-0005-0000-0000-000032030000}"/>
    <cellStyle name="Normal 3 2 3 3 2 6 4" xfId="23479" xr:uid="{1E6474EC-C3CE-445B-8062-A08589A023AD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3" xfId="12650" xr:uid="{00000000-0005-0000-0000-000038030000}"/>
    <cellStyle name="Normal 3 2 3 3 3 2 2 4" xfId="22117" xr:uid="{9A2AB670-893C-40BD-AE1B-C1E596434A7A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3" xfId="14322" xr:uid="{00000000-0005-0000-0000-000037030000}"/>
    <cellStyle name="Normal 3 2 3 3 3 2 3 4" xfId="23788" xr:uid="{A6E87777-8926-40B9-ABF7-149F4386390A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5" xfId="10502" xr:uid="{00000000-0005-0000-0000-000037030000}"/>
    <cellStyle name="Normal 3 2 3 3 3 2 6" xfId="19928" xr:uid="{A934A1F1-AB79-4AE8-A77A-559FCBA0C346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3" xfId="12737" xr:uid="{00000000-0005-0000-0000-000037030000}"/>
    <cellStyle name="Normal 3 2 3 3 3 3 4" xfId="22209" xr:uid="{E583C260-5629-4751-ACDA-2D4C4283B5EB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3" xfId="13031" xr:uid="{00000000-0005-0000-0000-000036030000}"/>
    <cellStyle name="Normal 3 2 3 3 3 4 4" xfId="22504" xr:uid="{8053F9FA-068D-4A39-AE6C-B3B7A5C5F8E4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6" xfId="10241" xr:uid="{00000000-0005-0000-0000-000036030000}"/>
    <cellStyle name="Normal 3 2 3 3 3 7" xfId="19702" xr:uid="{F6AEFEAE-93E3-4594-BA9A-44626FEED516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3" xfId="12649" xr:uid="{00000000-0005-0000-0000-000039030000}"/>
    <cellStyle name="Normal 3 2 3 3 4 2 4" xfId="22116" xr:uid="{1B3BDF65-1BF2-4158-87A8-C2DB16E62DFD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3" xfId="14323" xr:uid="{00000000-0005-0000-0000-000038030000}"/>
    <cellStyle name="Normal 3 2 3 3 4 3 4" xfId="23789" xr:uid="{A2352C61-890E-4328-B140-C5138DF08B54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5" xfId="10503" xr:uid="{00000000-0005-0000-0000-000038030000}"/>
    <cellStyle name="Normal 3 2 3 3 4 6" xfId="19929" xr:uid="{24BF6D2D-481D-4940-A9E6-214E14D577A7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3" xfId="12654" xr:uid="{00000000-0005-0000-0000-00003A030000}"/>
    <cellStyle name="Normal 3 2 3 3 5 2 4" xfId="22121" xr:uid="{2C080591-4D2D-4AE8-89B5-A9AD2C7941A6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3" xfId="14318" xr:uid="{00000000-0005-0000-0000-000039030000}"/>
    <cellStyle name="Normal 3 2 3 3 5 3 4" xfId="23784" xr:uid="{C1E3F3AD-24FB-46C6-9819-30A3814EC3B0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5" xfId="10498" xr:uid="{00000000-0005-0000-0000-000039030000}"/>
    <cellStyle name="Normal 3 2 3 3 5 6" xfId="19924" xr:uid="{8EDC53BC-57DE-4474-BD31-C18A3A12FFA0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3" xfId="11041" xr:uid="{00000000-0005-0000-0000-00005B010000}"/>
    <cellStyle name="Normal 3 2 3 3 6 4" xfId="20478" xr:uid="{8EAF1D18-CEE6-4B76-99D9-353FF498D594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3" xfId="12939" xr:uid="{00000000-0005-0000-0000-00005B010000}"/>
    <cellStyle name="Normal 3 2 3 3 7 4" xfId="22412" xr:uid="{C1764EB8-1034-49A5-890F-D30CC2D282DC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9" xfId="10167" xr:uid="{00000000-0005-0000-0000-000031030000}"/>
    <cellStyle name="Normal 3 2 3 3 9 2" xfId="28533" xr:uid="{0952B918-4798-42F8-9D1E-9A56290EB2E9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1" xfId="31178" xr:uid="{D2D42365-D181-4C81-A256-BD9BAEB35CFD}"/>
    <cellStyle name="Normal 3 2 3 4 12" xfId="19662" xr:uid="{381EBAE2-EE3A-445F-B706-B56329B5D03E}"/>
    <cellStyle name="Normal 3 2 3 4 2" xfId="213" xr:uid="{00000000-0005-0000-0000-00003B03000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3" xfId="12646" xr:uid="{00000000-0005-0000-0000-00003D030000}"/>
    <cellStyle name="Normal 3 2 3 4 2 2 2 4" xfId="22113" xr:uid="{6AD85999-F366-4448-92F1-A7E2A7BEFF95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3" xfId="14326" xr:uid="{00000000-0005-0000-0000-00003C030000}"/>
    <cellStyle name="Normal 3 2 3 4 2 2 3 4" xfId="23792" xr:uid="{A397C8C7-177E-4DDE-B619-02B4075DA0D7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5" xfId="10506" xr:uid="{00000000-0005-0000-0000-00003C030000}"/>
    <cellStyle name="Normal 3 2 3 4 2 2 6" xfId="19932" xr:uid="{D1468D99-75F3-4749-9948-38E2D87A389F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3" xfId="12644" xr:uid="{00000000-0005-0000-0000-00003E030000}"/>
    <cellStyle name="Normal 3 2 3 4 2 3 2 4" xfId="22111" xr:uid="{6241F35D-1A0D-43E9-B768-6A33CEA4384D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3" xfId="14327" xr:uid="{00000000-0005-0000-0000-00003D030000}"/>
    <cellStyle name="Normal 3 2 3 4 2 3 3 4" xfId="23793" xr:uid="{6D76F5E0-794F-4E60-BBA9-617FED328C5D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5" xfId="10507" xr:uid="{00000000-0005-0000-0000-00003D030000}"/>
    <cellStyle name="Normal 3 2 3 4 2 3 6" xfId="19933" xr:uid="{0395360C-25C4-4F87-8E3D-047C100C3018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3" xfId="12647" xr:uid="{00000000-0005-0000-0000-00003F030000}"/>
    <cellStyle name="Normal 3 2 3 4 2 4 2 4" xfId="22114" xr:uid="{D4F2AFBC-F71C-42FE-A2A3-958B784AE9CA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3" xfId="14325" xr:uid="{00000000-0005-0000-0000-00003E030000}"/>
    <cellStyle name="Normal 3 2 3 4 2 4 3 4" xfId="23791" xr:uid="{2FF46F43-B7F9-40BC-80D5-B25CD4863D93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5" xfId="10505" xr:uid="{00000000-0005-0000-0000-00003E030000}"/>
    <cellStyle name="Normal 3 2 3 4 2 4 6" xfId="19931" xr:uid="{90E107B3-2A01-4C1E-84AF-748C3C558916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3" xfId="12734" xr:uid="{00000000-0005-0000-0000-00003C030000}"/>
    <cellStyle name="Normal 3 2 3 4 2 5 4" xfId="22206" xr:uid="{5AA017B2-66D4-47B0-AD4C-746A7A16543D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3" xfId="13030" xr:uid="{00000000-0005-0000-0000-00003B030000}"/>
    <cellStyle name="Normal 3 2 3 4 2 6 4" xfId="22503" xr:uid="{F23234FC-5C6C-46CD-81A9-C49C6051A0CA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1" xfId="19634" xr:uid="{123A0C54-C61A-4A24-80D3-B863E2270F3A}"/>
    <cellStyle name="Normal 3 2 3 4 3 2" xfId="112" xr:uid="{00000000-0005-0000-0000-000040030000}"/>
    <cellStyle name="Normal 3 2 3 4 3 2 10" xfId="19663" xr:uid="{B8BF1EFF-C8B9-4CA0-A369-150C27C7D15F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3" xfId="12643" xr:uid="{00000000-0005-0000-0000-000043030000}"/>
    <cellStyle name="Normal 3 2 3 4 3 2 2 2 2 4" xfId="22110" xr:uid="{2967F121-637D-4030-99CD-6412F58370EA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3" xfId="14330" xr:uid="{00000000-0005-0000-0000-000042030000}"/>
    <cellStyle name="Normal 3 2 3 4 3 2 2 2 3 4" xfId="23796" xr:uid="{D3F602DE-D4DC-4C58-9F13-18A7B3A6B936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5" xfId="10510" xr:uid="{00000000-0005-0000-0000-000042030000}"/>
    <cellStyle name="Normal 3 2 3 4 3 2 2 2 6" xfId="19936" xr:uid="{D249A99B-3E22-4B2A-BE53-6E0917E68350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3" xfId="10840" xr:uid="{00000000-0005-0000-0000-000042030000}"/>
    <cellStyle name="Normal 3 2 3 4 3 2 2 3 4" xfId="20251" xr:uid="{702AEE8A-E5F2-423B-9CCA-9C0A49237160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3" xfId="12757" xr:uid="{00000000-0005-0000-0000-000041030000}"/>
    <cellStyle name="Normal 3 2 3 4 3 2 2 4 4" xfId="22229" xr:uid="{8C4A09DD-FC8F-4476-A19D-3577DE743736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6" xfId="10246" xr:uid="{00000000-0005-0000-0000-000041030000}"/>
    <cellStyle name="Normal 3 2 3 4 3 2 2 7" xfId="19707" xr:uid="{A898D831-3E1B-4A06-B31A-B4BECAA23C10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3" xfId="12642" xr:uid="{00000000-0005-0000-0000-000044030000}"/>
    <cellStyle name="Normal 3 2 3 4 3 2 3 2 4" xfId="22109" xr:uid="{BE9F1055-2E65-4A07-BCA6-9571C7B7BAF1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3" xfId="14331" xr:uid="{00000000-0005-0000-0000-000043030000}"/>
    <cellStyle name="Normal 3 2 3 4 3 2 3 3 4" xfId="23797" xr:uid="{982C06BF-2F26-4311-B6BE-A913C027DC7A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5" xfId="10511" xr:uid="{00000000-0005-0000-0000-000043030000}"/>
    <cellStyle name="Normal 3 2 3 4 3 2 3 6" xfId="19937" xr:uid="{8F1A5C20-5790-46E2-B900-CF05F8E19DD8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3" xfId="12367" xr:uid="{00000000-0005-0000-0000-000045030000}"/>
    <cellStyle name="Normal 3 2 3 4 3 2 4 2 4" xfId="21829" xr:uid="{9C12F81D-C04D-4AB8-BDF7-9C0176C6DF05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3" xfId="14329" xr:uid="{00000000-0005-0000-0000-000044030000}"/>
    <cellStyle name="Normal 3 2 3 4 3 2 4 3 4" xfId="23795" xr:uid="{AED803A0-9262-48B8-9630-9022AEB562BB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5" xfId="10509" xr:uid="{00000000-0005-0000-0000-000044030000}"/>
    <cellStyle name="Normal 3 2 3 4 3 2 4 6" xfId="19935" xr:uid="{310BF324-2359-4E41-808A-BBC4DF0D9101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3" xfId="11044" xr:uid="{00000000-0005-0000-0000-00005E010000}"/>
    <cellStyle name="Normal 3 2 3 4 3 2 5 4" xfId="20481" xr:uid="{8A75FF13-CBFB-4C7A-AFAF-301E2C900997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3" xfId="12942" xr:uid="{00000000-0005-0000-0000-00005E010000}"/>
    <cellStyle name="Normal 3 2 3 4 3 2 6 4" xfId="22415" xr:uid="{96E8B45C-52C0-45D6-87E6-AFB7A286160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8" xfId="10198" xr:uid="{00000000-0005-0000-0000-000040030000}"/>
    <cellStyle name="Normal 3 2 3 4 3 2 8 2" xfId="28536" xr:uid="{A7B10BEE-FE92-4E26-ADB2-F09211EE1C90}"/>
    <cellStyle name="Normal 3 2 3 4 3 2 9" xfId="31180" xr:uid="{566F65BC-481B-459A-9C15-9D79EBA17984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3" xfId="12641" xr:uid="{00000000-0005-0000-0000-000047030000}"/>
    <cellStyle name="Normal 3 2 3 4 3 3 2 2 4" xfId="22108" xr:uid="{5CF22CDC-2B49-42C0-8CE5-EE48603F42F2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3" xfId="14332" xr:uid="{00000000-0005-0000-0000-000046030000}"/>
    <cellStyle name="Normal 3 2 3 4 3 3 2 3 4" xfId="23798" xr:uid="{E99290FE-A707-49DE-A8BC-2232337E0144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5" xfId="10512" xr:uid="{00000000-0005-0000-0000-000046030000}"/>
    <cellStyle name="Normal 3 2 3 4 3 3 2 6" xfId="19938" xr:uid="{C27C1EA0-44A5-4D06-A74B-1E70CD25A223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3" xfId="12733" xr:uid="{00000000-0005-0000-0000-000046030000}"/>
    <cellStyle name="Normal 3 2 3 4 3 3 3 4" xfId="22205" xr:uid="{38A3BB17-2D1F-4EB4-9CA8-EC3674909DAF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3" xfId="12767" xr:uid="{00000000-0005-0000-0000-000045030000}"/>
    <cellStyle name="Normal 3 2 3 4 3 3 4 4" xfId="22239" xr:uid="{416BAFE0-C419-42B2-8EEE-1C84B19717AA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6" xfId="10245" xr:uid="{00000000-0005-0000-0000-000045030000}"/>
    <cellStyle name="Normal 3 2 3 4 3 3 7" xfId="19706" xr:uid="{48097EE3-A225-4F25-BF4A-AD04BBB971D2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3" xfId="12640" xr:uid="{00000000-0005-0000-0000-000048030000}"/>
    <cellStyle name="Normal 3 2 3 4 3 4 2 4" xfId="22107" xr:uid="{02EAEF82-BE0E-4DBA-ADF1-41CFE7044996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3" xfId="14333" xr:uid="{00000000-0005-0000-0000-000047030000}"/>
    <cellStyle name="Normal 3 2 3 4 3 4 3 4" xfId="23799" xr:uid="{32413E73-3DCC-4104-9D7B-286FF00E9E93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5" xfId="10513" xr:uid="{00000000-0005-0000-0000-000047030000}"/>
    <cellStyle name="Normal 3 2 3 4 3 4 6" xfId="19939" xr:uid="{8D4824B1-B911-40D4-A37C-62BCC349DFD7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3" xfId="12645" xr:uid="{00000000-0005-0000-0000-000049030000}"/>
    <cellStyle name="Normal 3 2 3 4 3 5 2 4" xfId="22112" xr:uid="{11C18944-5D74-4A97-B730-694DA7BD6520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3" xfId="14328" xr:uid="{00000000-0005-0000-0000-000048030000}"/>
    <cellStyle name="Normal 3 2 3 4 3 5 3 4" xfId="23794" xr:uid="{D5B0EE98-C745-4CD6-ADFB-9490DED84272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5" xfId="10508" xr:uid="{00000000-0005-0000-0000-000048030000}"/>
    <cellStyle name="Normal 3 2 3 4 3 5 6" xfId="19934" xr:uid="{C4CE303E-4D10-48C6-8BC1-0D11502D4E79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3" xfId="11043" xr:uid="{00000000-0005-0000-0000-00005D010000}"/>
    <cellStyle name="Normal 3 2 3 4 3 6 4" xfId="20480" xr:uid="{08701289-ABB8-4408-B9EE-26F77C68FD23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3" xfId="12941" xr:uid="{00000000-0005-0000-0000-00005D010000}"/>
    <cellStyle name="Normal 3 2 3 4 3 7 4" xfId="22414" xr:uid="{C2C8D164-40CC-474C-80C4-783F9C613FDF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9" xfId="10168" xr:uid="{00000000-0005-0000-0000-00003F030000}"/>
    <cellStyle name="Normal 3 2 3 4 3 9 2" xfId="28535" xr:uid="{A78E47AB-B5A2-4736-B08B-25D136C887A1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3" xfId="12639" xr:uid="{00000000-0005-0000-0000-00004B030000}"/>
    <cellStyle name="Normal 3 2 3 4 4 2 2 4" xfId="22106" xr:uid="{07FAD910-313E-4C38-A493-2025ACA314D5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3" xfId="14334" xr:uid="{00000000-0005-0000-0000-00004A030000}"/>
    <cellStyle name="Normal 3 2 3 4 4 2 3 4" xfId="23800" xr:uid="{9D1D7F7A-0DE6-4DD1-A7C3-B33CDF03B2D4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5" xfId="10514" xr:uid="{00000000-0005-0000-0000-00004A030000}"/>
    <cellStyle name="Normal 3 2 3 4 4 2 6" xfId="19940" xr:uid="{738ED77F-8F96-4B54-8CB6-311A95E836F5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3" xfId="12735" xr:uid="{00000000-0005-0000-0000-00004A030000}"/>
    <cellStyle name="Normal 3 2 3 4 4 3 4" xfId="22207" xr:uid="{83FF4C0B-8435-4B69-B885-6492798CDD32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3" xfId="12819" xr:uid="{00000000-0005-0000-0000-000049030000}"/>
    <cellStyle name="Normal 3 2 3 4 4 4 4" xfId="22291" xr:uid="{7C1A801E-C1C6-4A5A-8CA4-D6AAB5AD705D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6" xfId="10243" xr:uid="{00000000-0005-0000-0000-000049030000}"/>
    <cellStyle name="Normal 3 2 3 4 4 7" xfId="19704" xr:uid="{00C568C9-427B-4B95-9367-9D67CA0C577C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3" xfId="12638" xr:uid="{00000000-0005-0000-0000-00004C030000}"/>
    <cellStyle name="Normal 3 2 3 4 5 2 4" xfId="22105" xr:uid="{CBC9C6F6-6217-4BEC-AAAD-CDAFA4D9CEFE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3" xfId="14335" xr:uid="{00000000-0005-0000-0000-00004B030000}"/>
    <cellStyle name="Normal 3 2 3 4 5 3 4" xfId="23801" xr:uid="{1CCBEE22-E6B5-4F5C-8042-96D7B6BA015B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5" xfId="10515" xr:uid="{00000000-0005-0000-0000-00004B030000}"/>
    <cellStyle name="Normal 3 2 3 4 5 6" xfId="19941" xr:uid="{574D5AD9-D94C-4F9F-931E-D95449ACDBD7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3" xfId="12648" xr:uid="{00000000-0005-0000-0000-00004D030000}"/>
    <cellStyle name="Normal 3 2 3 4 6 2 4" xfId="22115" xr:uid="{A2EEA495-5158-4192-8C9E-C261E80430E5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3" xfId="14324" xr:uid="{00000000-0005-0000-0000-00004C030000}"/>
    <cellStyle name="Normal 3 2 3 4 6 3 4" xfId="23790" xr:uid="{E4F507A7-CBEA-4025-A84D-49864C8F7098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5" xfId="10504" xr:uid="{00000000-0005-0000-0000-00004C030000}"/>
    <cellStyle name="Normal 3 2 3 4 6 6" xfId="19930" xr:uid="{C547EE5C-F1AB-4D3C-8194-414101FFD572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3" xfId="11042" xr:uid="{00000000-0005-0000-0000-00005C010000}"/>
    <cellStyle name="Normal 3 2 3 4 7 4" xfId="20479" xr:uid="{AF2CCE78-4D4C-4143-808C-7637CBDC5088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3" xfId="12940" xr:uid="{00000000-0005-0000-0000-00005C010000}"/>
    <cellStyle name="Normal 3 2 3 4 8 4" xfId="22413" xr:uid="{55FFE5CD-DA39-479C-ACCB-8CAF8C683697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1" xfId="31181" xr:uid="{1A240D2B-2308-4AB8-85AF-FB210DF966C3}"/>
    <cellStyle name="Normal 3 2 3 5 12" xfId="19635" xr:uid="{8B89BA7C-DC0B-40D5-A79E-E131E99979F5}"/>
    <cellStyle name="Normal 3 2 3 5 2" xfId="50" xr:uid="{00000000-0005-0000-0000-00004E030000}"/>
    <cellStyle name="Normal 3 2 3 5 2 10" xfId="19636" xr:uid="{D150A9BF-F647-4F97-9FC4-EE0F4639F559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3" xfId="12635" xr:uid="{00000000-0005-0000-0000-000051030000}"/>
    <cellStyle name="Normal 3 2 3 5 2 2 2 2 4" xfId="22102" xr:uid="{B2A994C0-2484-489A-864C-F67BE999D9DD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3" xfId="14338" xr:uid="{00000000-0005-0000-0000-000050030000}"/>
    <cellStyle name="Normal 3 2 3 5 2 2 2 3 4" xfId="23804" xr:uid="{1544060F-B949-45B5-96B7-2726DB5FEFCA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5" xfId="10518" xr:uid="{00000000-0005-0000-0000-000050030000}"/>
    <cellStyle name="Normal 3 2 3 5 2 2 2 6" xfId="19944" xr:uid="{CFA475CE-EFD6-412D-8864-C6ACFADCE44F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3" xfId="10866" xr:uid="{00000000-0005-0000-0000-000050030000}"/>
    <cellStyle name="Normal 3 2 3 5 2 2 3 4" xfId="20282" xr:uid="{3E50B58B-065C-42DE-83EE-41FA066492E5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3" xfId="12989" xr:uid="{00000000-0005-0000-0000-00004F030000}"/>
    <cellStyle name="Normal 3 2 3 5 2 2 4 4" xfId="22462" xr:uid="{2103A6FD-49EA-41BC-89D8-2982B899742F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6" xfId="10248" xr:uid="{00000000-0005-0000-0000-00004F030000}"/>
    <cellStyle name="Normal 3 2 3 5 2 2 7" xfId="19709" xr:uid="{4CA3D346-402D-4143-BB39-E88DEB3EA54E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3" xfId="12634" xr:uid="{00000000-0005-0000-0000-000052030000}"/>
    <cellStyle name="Normal 3 2 3 5 2 3 2 4" xfId="22101" xr:uid="{4555C364-AA54-4749-9429-A2CC667852E5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3" xfId="14339" xr:uid="{00000000-0005-0000-0000-000051030000}"/>
    <cellStyle name="Normal 3 2 3 5 2 3 3 4" xfId="23805" xr:uid="{E9786BEB-A528-43C8-AE7D-BB604D219098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5" xfId="10519" xr:uid="{00000000-0005-0000-0000-000051030000}"/>
    <cellStyle name="Normal 3 2 3 5 2 3 6" xfId="19945" xr:uid="{7749B8BD-8D12-419A-8470-2EE06F683D82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3" xfId="12636" xr:uid="{00000000-0005-0000-0000-000053030000}"/>
    <cellStyle name="Normal 3 2 3 5 2 4 2 4" xfId="22103" xr:uid="{36C8C874-9F67-43E6-A882-045C42572C2B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3" xfId="14337" xr:uid="{00000000-0005-0000-0000-000052030000}"/>
    <cellStyle name="Normal 3 2 3 5 2 4 3 4" xfId="23803" xr:uid="{0828C887-1C06-4E7A-B791-6DEC8B62B997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5" xfId="10517" xr:uid="{00000000-0005-0000-0000-000052030000}"/>
    <cellStyle name="Normal 3 2 3 5 2 4 6" xfId="19943" xr:uid="{FF467224-C114-4594-947E-9657D9D37708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3" xfId="11046" xr:uid="{00000000-0005-0000-0000-000060010000}"/>
    <cellStyle name="Normal 3 2 3 5 2 5 4" xfId="20483" xr:uid="{9D8EC41C-0877-42CE-B89E-E83B4E29F305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3" xfId="12944" xr:uid="{00000000-0005-0000-0000-000060010000}"/>
    <cellStyle name="Normal 3 2 3 5 2 6 4" xfId="22417" xr:uid="{D35467CD-DC36-4DAE-AF9D-1A09BECDC7D7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8" xfId="10170" xr:uid="{00000000-0005-0000-0000-00004E030000}"/>
    <cellStyle name="Normal 3 2 3 5 2 8 2" xfId="28538" xr:uid="{CA13D03D-EFBC-4C0F-A0AD-93F5A1545ECE}"/>
    <cellStyle name="Normal 3 2 3 5 2 9" xfId="31182" xr:uid="{37EDBE1C-540D-490F-AA0D-1C8CE2A278EF}"/>
    <cellStyle name="Normal 3 2 3 5 3" xfId="218" xr:uid="{00000000-0005-0000-0000-000053030000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3" xfId="12633" xr:uid="{00000000-0005-0000-0000-000055030000}"/>
    <cellStyle name="Normal 3 2 3 5 3 2 2 4" xfId="22100" xr:uid="{25F8074E-1B0D-442C-A8EB-88873421BB9B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3" xfId="14341" xr:uid="{00000000-0005-0000-0000-000054030000}"/>
    <cellStyle name="Normal 3 2 3 5 3 2 3 4" xfId="23807" xr:uid="{7A89DB93-51E0-4A1C-A19F-C77201C5F597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5" xfId="10521" xr:uid="{00000000-0005-0000-0000-000054030000}"/>
    <cellStyle name="Normal 3 2 3 5 3 2 6" xfId="19947" xr:uid="{0A64DF4B-C495-48DF-AFB6-6724453022E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3" xfId="12317" xr:uid="{00000000-0005-0000-0000-000056030000}"/>
    <cellStyle name="Normal 3 2 3 5 3 3 2 4" xfId="21774" xr:uid="{CC038BAD-6A4E-4902-8D3C-14850FCED1F3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3" xfId="14342" xr:uid="{00000000-0005-0000-0000-000055030000}"/>
    <cellStyle name="Normal 3 2 3 5 3 3 3 4" xfId="23808" xr:uid="{A4532AAD-A229-4F82-B950-A06613A8B622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5" xfId="10522" xr:uid="{00000000-0005-0000-0000-000055030000}"/>
    <cellStyle name="Normal 3 2 3 5 3 3 6" xfId="19948" xr:uid="{C71DFE00-CD83-4F36-8960-19D0847F9B8E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3" xfId="12632" xr:uid="{00000000-0005-0000-0000-000057030000}"/>
    <cellStyle name="Normal 3 2 3 5 3 4 2 4" xfId="22099" xr:uid="{15436442-8505-4155-B5BE-F98D983E91F7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3" xfId="14340" xr:uid="{00000000-0005-0000-0000-000056030000}"/>
    <cellStyle name="Normal 3 2 3 5 3 4 3 4" xfId="23806" xr:uid="{8F81C41A-3D2A-4442-B853-F87AFE7D07D8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5" xfId="10520" xr:uid="{00000000-0005-0000-0000-000056030000}"/>
    <cellStyle name="Normal 3 2 3 5 3 4 6" xfId="19946" xr:uid="{1F77D04F-D82D-42F1-9EDA-26BF591A673C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3" xfId="11141" xr:uid="{00000000-0005-0000-0000-000054030000}"/>
    <cellStyle name="Normal 3 2 3 5 3 5 4" xfId="20609" xr:uid="{A22FF6DC-4610-4165-A92D-37B8CE623B0B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3" xfId="13989" xr:uid="{00000000-0005-0000-0000-000053030000}"/>
    <cellStyle name="Normal 3 2 3 5 3 6 4" xfId="23462" xr:uid="{964C5E6D-59EF-4B69-A118-FDB30DB931C9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3" xfId="12630" xr:uid="{00000000-0005-0000-0000-000059030000}"/>
    <cellStyle name="Normal 3 2 3 5 4 2 2 4" xfId="22097" xr:uid="{FE064DA0-68DF-4214-80D8-96A5DA1ED5E5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3" xfId="14344" xr:uid="{00000000-0005-0000-0000-000058030000}"/>
    <cellStyle name="Normal 3 2 3 5 4 2 3 4" xfId="23810" xr:uid="{624EF391-2425-4C8A-8C2E-7C9DF6FCF1CB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5" xfId="10524" xr:uid="{00000000-0005-0000-0000-000058030000}"/>
    <cellStyle name="Normal 3 2 3 5 4 2 6" xfId="19950" xr:uid="{74855C68-FC79-4BA1-AC5A-B27DCC2CB9A1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3" xfId="12631" xr:uid="{00000000-0005-0000-0000-00005A030000}"/>
    <cellStyle name="Normal 3 2 3 5 4 3 2 4" xfId="22098" xr:uid="{C1699436-22AF-4547-9E54-015A740E587E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3" xfId="14343" xr:uid="{00000000-0005-0000-0000-000059030000}"/>
    <cellStyle name="Normal 3 2 3 5 4 3 3 4" xfId="23809" xr:uid="{29B5AFBC-F2D6-409B-AADD-25BBB61FB6F4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5" xfId="10523" xr:uid="{00000000-0005-0000-0000-000059030000}"/>
    <cellStyle name="Normal 3 2 3 5 4 3 6" xfId="19949" xr:uid="{73A094D7-4354-4C01-9678-D234336A8D8F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3" xfId="11052" xr:uid="{00000000-0005-0000-0000-000058030000}"/>
    <cellStyle name="Normal 3 2 3 5 4 4 4" xfId="20489" xr:uid="{015EEEEF-04FE-4B6B-A0FA-3A46959576F1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3" xfId="13990" xr:uid="{00000000-0005-0000-0000-000057030000}"/>
    <cellStyle name="Normal 3 2 3 5 4 5 4" xfId="23463" xr:uid="{D6F4B978-1724-482A-8F48-5D233E3F5B44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7" xfId="10247" xr:uid="{00000000-0005-0000-0000-000057030000}"/>
    <cellStyle name="Normal 3 2 3 5 4 8" xfId="19708" xr:uid="{41B4EDB9-33D7-4245-A93F-5B973A24D103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3" xfId="12629" xr:uid="{00000000-0005-0000-0000-00005B030000}"/>
    <cellStyle name="Normal 3 2 3 5 5 2 4" xfId="22096" xr:uid="{D15550AC-A739-4F28-91B4-71ED00D82796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3" xfId="14345" xr:uid="{00000000-0005-0000-0000-00005A030000}"/>
    <cellStyle name="Normal 3 2 3 5 5 3 4" xfId="23811" xr:uid="{1EAEEBC5-2513-4063-B580-4EF7EA9D26D6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5" xfId="10525" xr:uid="{00000000-0005-0000-0000-00005A030000}"/>
    <cellStyle name="Normal 3 2 3 5 5 6" xfId="19951" xr:uid="{1484D2C0-BCE6-4747-821B-1F79262ECAEE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3" xfId="12637" xr:uid="{00000000-0005-0000-0000-00005C030000}"/>
    <cellStyle name="Normal 3 2 3 5 6 2 4" xfId="22104" xr:uid="{6393D703-7DC1-4E01-B817-1DD554A46EBA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3" xfId="14336" xr:uid="{00000000-0005-0000-0000-00005B030000}"/>
    <cellStyle name="Normal 3 2 3 5 6 3 4" xfId="23802" xr:uid="{36779AED-113A-415E-A0B0-E7AA82991B1E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5" xfId="10516" xr:uid="{00000000-0005-0000-0000-00005B030000}"/>
    <cellStyle name="Normal 3 2 3 5 6 6" xfId="19942" xr:uid="{1990F43A-3AAA-4F25-B489-101598AF3970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3" xfId="11045" xr:uid="{00000000-0005-0000-0000-00005F010000}"/>
    <cellStyle name="Normal 3 2 3 5 7 4" xfId="20482" xr:uid="{1C09D01E-6F10-4FE6-8423-6A75441D19D6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3" xfId="12943" xr:uid="{00000000-0005-0000-0000-00005F010000}"/>
    <cellStyle name="Normal 3 2 3 5 8 4" xfId="22416" xr:uid="{9F6F0D73-8817-41C6-8319-A959A25AAB3A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6" xfId="219" xr:uid="{00000000-0005-0000-0000-00005C030000}"/>
    <cellStyle name="Normal 3 2 3 6 10" xfId="19711" xr:uid="{570274F8-B46D-4D93-8ED9-BB4D857D59A9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3" xfId="12627" xr:uid="{00000000-0005-0000-0000-00005E030000}"/>
    <cellStyle name="Normal 3 2 3 6 2 2 4" xfId="22094" xr:uid="{22061789-829F-413F-9CF5-B5B8A43F3540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3" xfId="14347" xr:uid="{00000000-0005-0000-0000-00005D030000}"/>
    <cellStyle name="Normal 3 2 3 6 2 3 4" xfId="23813" xr:uid="{3D40A510-76CD-4A58-B45F-416782B9EE1D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5" xfId="10527" xr:uid="{00000000-0005-0000-0000-00005D030000}"/>
    <cellStyle name="Normal 3 2 3 6 2 6" xfId="19953" xr:uid="{EE843F97-A182-4E54-8C12-7A8A31694D79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3" xfId="12626" xr:uid="{00000000-0005-0000-0000-00005F030000}"/>
    <cellStyle name="Normal 3 2 3 6 3 2 4" xfId="22093" xr:uid="{B2DA2689-CA4B-417C-8810-8B3E807513EF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3" xfId="14348" xr:uid="{00000000-0005-0000-0000-00005E030000}"/>
    <cellStyle name="Normal 3 2 3 6 3 3 4" xfId="23814" xr:uid="{CAFC978D-7812-4305-B9F1-E06814A4E123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5" xfId="10528" xr:uid="{00000000-0005-0000-0000-00005E030000}"/>
    <cellStyle name="Normal 3 2 3 6 3 6" xfId="19954" xr:uid="{FEE62A0E-AE69-4507-A26F-A3CEBB8AFC5C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3" xfId="12628" xr:uid="{00000000-0005-0000-0000-000060030000}"/>
    <cellStyle name="Normal 3 2 3 6 4 2 4" xfId="22095" xr:uid="{CF7D55B4-C7C2-4837-AA3E-BBFB7719D044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3" xfId="14346" xr:uid="{00000000-0005-0000-0000-00005F030000}"/>
    <cellStyle name="Normal 3 2 3 6 4 3 4" xfId="23812" xr:uid="{1C2BC370-515E-448D-AB4F-4B02DFB00A88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5" xfId="10526" xr:uid="{00000000-0005-0000-0000-00005F030000}"/>
    <cellStyle name="Normal 3 2 3 6 4 6" xfId="19952" xr:uid="{E7A55986-C688-4B07-B08F-26935A24D733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3" xfId="12281" xr:uid="{00000000-0005-0000-0000-00009C040000}"/>
    <cellStyle name="Normal 3 2 3 6 5 4" xfId="21743" xr:uid="{A804A0B0-38F2-416B-83FB-B4AE12EB71D4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3" xfId="14172" xr:uid="{00000000-0005-0000-0000-00009C040000}"/>
    <cellStyle name="Normal 3 2 3 6 6 4" xfId="23644" xr:uid="{93220D90-689A-476F-B875-1465670FFA67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8" xfId="10250" xr:uid="{00000000-0005-0000-0000-00005C030000}"/>
    <cellStyle name="Normal 3 2 3 6 8 2" xfId="29790" xr:uid="{3B2C038E-F8E2-4433-91AB-9BB3AED61F62}"/>
    <cellStyle name="Normal 3 2 3 6 9" xfId="32391" xr:uid="{9AB83DE9-4930-4FDC-AA8C-84EA03EF6F6C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3" xfId="13032" xr:uid="{00000000-0005-0000-0000-000060030000}"/>
    <cellStyle name="Normal 3 2 3 7 10 4" xfId="22505" xr:uid="{70799A64-DA0F-4096-BFA3-015C94374BF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2" xfId="10238" xr:uid="{00000000-0005-0000-0000-000060030000}"/>
    <cellStyle name="Normal 3 2 3 7 12 2" xfId="30979" xr:uid="{2B6EE605-DD94-4F6C-ABE8-E04FBE5FCD6C}"/>
    <cellStyle name="Normal 3 2 3 7 13" xfId="33569" xr:uid="{2246B4AB-8F5A-4B69-ADF2-065AE9BA0682}"/>
    <cellStyle name="Normal 3 2 3 7 14" xfId="19699" xr:uid="{F3D82D41-6985-45A0-8D6E-45EE9948BE93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3" xfId="12624" xr:uid="{00000000-0005-0000-0000-000062030000}"/>
    <cellStyle name="Normal 3 2 3 7 2 2 4" xfId="22091" xr:uid="{66CAA335-4FCA-4FE3-8E39-1D82252A266B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3" xfId="14350" xr:uid="{00000000-0005-0000-0000-000061030000}"/>
    <cellStyle name="Normal 3 2 3 7 2 3 4" xfId="23816" xr:uid="{9AF94FEA-7FD6-43E9-9D0E-8FA9C625692E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5" xfId="10530" xr:uid="{00000000-0005-0000-0000-000061030000}"/>
    <cellStyle name="Normal 3 2 3 7 2 6" xfId="19956" xr:uid="{C8CB7584-68E6-4890-932C-6D83D3A07F1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3" xfId="12623" xr:uid="{00000000-0005-0000-0000-000063030000}"/>
    <cellStyle name="Normal 3 2 3 7 3 2 4" xfId="22090" xr:uid="{10F1692C-860C-4B6C-9B78-8B831E84E64C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3" xfId="14351" xr:uid="{00000000-0005-0000-0000-000062030000}"/>
    <cellStyle name="Normal 3 2 3 7 3 3 4" xfId="23817" xr:uid="{B24C7FC4-60BA-4780-86BF-7201E2A14F9E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5" xfId="10531" xr:uid="{00000000-0005-0000-0000-000062030000}"/>
    <cellStyle name="Normal 3 2 3 7 3 6" xfId="19957" xr:uid="{161FF6D4-AD9A-4AC6-8724-B4BD87808E11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3" xfId="12622" xr:uid="{00000000-0005-0000-0000-000064030000}"/>
    <cellStyle name="Normal 3 2 3 7 4 2 4" xfId="22089" xr:uid="{0D47D588-38EA-48C6-8DB5-2DF96713E1BD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3" xfId="14352" xr:uid="{00000000-0005-0000-0000-000063030000}"/>
    <cellStyle name="Normal 3 2 3 7 4 3 4" xfId="23818" xr:uid="{4D04693B-31FA-4018-AA56-2A63212C8DC4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5" xfId="10532" xr:uid="{00000000-0005-0000-0000-000063030000}"/>
    <cellStyle name="Normal 3 2 3 7 4 6" xfId="19958" xr:uid="{1B0E8E37-3D99-4BA6-9BE8-E516A946ADE6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3" xfId="12621" xr:uid="{00000000-0005-0000-0000-000066030000}"/>
    <cellStyle name="Normal 3 2 3 7 5 2 2 4" xfId="22088" xr:uid="{28F0853D-7DD2-43AF-89B3-B93496309CCD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3" xfId="14354" xr:uid="{00000000-0005-0000-0000-000065030000}"/>
    <cellStyle name="Normal 3 2 3 7 5 2 3 4" xfId="23820" xr:uid="{C6009ED5-4E5E-415A-8F58-E0BE136E1CDA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5" xfId="10534" xr:uid="{00000000-0005-0000-0000-000065030000}"/>
    <cellStyle name="Normal 3 2 3 7 5 2 6" xfId="19960" xr:uid="{9F795ADE-34A6-4C6E-B85D-4305994A87EE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3" xfId="12620" xr:uid="{00000000-0005-0000-0000-000065030000}"/>
    <cellStyle name="Normal 3 2 3 7 5 3 4" xfId="22087" xr:uid="{DD654B5A-0C37-4D5D-B9D2-F5E8D10E16F8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3" xfId="14353" xr:uid="{00000000-0005-0000-0000-000064030000}"/>
    <cellStyle name="Normal 3 2 3 7 5 4 4" xfId="23819" xr:uid="{EBA84314-82B1-4627-AD5E-3B92877A36B1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6" xfId="10533" xr:uid="{00000000-0005-0000-0000-000064030000}"/>
    <cellStyle name="Normal 3 2 3 7 5 7" xfId="19959" xr:uid="{16F05B84-B261-4A95-80CB-D10F4A0825EA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3" xfId="12323" xr:uid="{00000000-0005-0000-0000-000067030000}"/>
    <cellStyle name="Normal 3 2 3 7 6 2 4" xfId="21782" xr:uid="{E13DA5A1-C8AD-4653-9BB4-5B18994FA1A4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3" xfId="14355" xr:uid="{00000000-0005-0000-0000-000066030000}"/>
    <cellStyle name="Normal 3 2 3 7 6 3 4" xfId="23821" xr:uid="{49FCC36E-A281-4DCD-9B46-4DE93F0251C8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5" xfId="10535" xr:uid="{00000000-0005-0000-0000-000066030000}"/>
    <cellStyle name="Normal 3 2 3 7 6 6" xfId="19961" xr:uid="{063345F4-9299-459C-BBEF-8058D5C367B3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3" xfId="12305" xr:uid="{00000000-0005-0000-0000-000068030000}"/>
    <cellStyle name="Normal 3 2 3 7 7 2 4" xfId="21760" xr:uid="{4A680D7B-E765-4434-8D5C-861A529942E6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3" xfId="14356" xr:uid="{00000000-0005-0000-0000-000067030000}"/>
    <cellStyle name="Normal 3 2 3 7 7 3 4" xfId="23822" xr:uid="{075B8DC3-0FF0-4056-9AFA-5832C5DD3149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5" xfId="10536" xr:uid="{00000000-0005-0000-0000-000067030000}"/>
    <cellStyle name="Normal 3 2 3 7 7 6" xfId="19962" xr:uid="{50B2AC0A-B117-40D1-B3C5-62A3AB0480BB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3" xfId="12625" xr:uid="{00000000-0005-0000-0000-000069030000}"/>
    <cellStyle name="Normal 3 2 3 7 8 2 4" xfId="22092" xr:uid="{E8DE716A-8507-4393-9181-DE745F822D07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3" xfId="14349" xr:uid="{00000000-0005-0000-0000-000068030000}"/>
    <cellStyle name="Normal 3 2 3 7 8 3 4" xfId="23815" xr:uid="{81C4BA3D-A30B-4C8F-9EB4-1D9C6990C452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5" xfId="10529" xr:uid="{00000000-0005-0000-0000-000068030000}"/>
    <cellStyle name="Normal 3 2 3 7 8 6" xfId="19955" xr:uid="{4455809B-D5F1-4E1F-A09C-8E22CC36EF26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3" xfId="12740" xr:uid="{00000000-0005-0000-0000-000061030000}"/>
    <cellStyle name="Normal 3 2 3 7 9 4" xfId="22212" xr:uid="{D73CF425-1E70-42E4-8029-495149475C78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3" xfId="12618" xr:uid="{00000000-0005-0000-0000-00006B030000}"/>
    <cellStyle name="Normal 3 2 3 8 2 2 4" xfId="22085" xr:uid="{EF4BF60D-3D4B-4AA5-8A87-DEA457F981EE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3" xfId="14358" xr:uid="{00000000-0005-0000-0000-00006A030000}"/>
    <cellStyle name="Normal 3 2 3 8 2 3 4" xfId="23824" xr:uid="{38C4FC5C-23C3-42D6-9679-8B990B4C3264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5" xfId="10538" xr:uid="{00000000-0005-0000-0000-00006A030000}"/>
    <cellStyle name="Normal 3 2 3 8 2 6" xfId="19964" xr:uid="{DCCF020F-7E6E-41CE-900B-10DD0B5EE8A2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3" xfId="12619" xr:uid="{00000000-0005-0000-0000-00006A030000}"/>
    <cellStyle name="Normal 3 2 3 8 3 4" xfId="22086" xr:uid="{F74CEE26-98EA-4873-BAEC-A0DEA56DF4A2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3" xfId="14357" xr:uid="{00000000-0005-0000-0000-000069030000}"/>
    <cellStyle name="Normal 3 2 3 8 4 4" xfId="23823" xr:uid="{2B03C503-5C0F-4B8A-A96B-1952B48C924D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6" xfId="10537" xr:uid="{00000000-0005-0000-0000-000069030000}"/>
    <cellStyle name="Normal 3 2 3 8 7" xfId="19963" xr:uid="{FEC731FD-6353-4F65-94BC-6A1AD11B968E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3" xfId="12617" xr:uid="{00000000-0005-0000-0000-00006C030000}"/>
    <cellStyle name="Normal 3 2 3 9 2 4" xfId="22084" xr:uid="{73BC3B1C-D5E0-47DD-9644-117E2EA7309D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3" xfId="14359" xr:uid="{00000000-0005-0000-0000-00006B030000}"/>
    <cellStyle name="Normal 3 2 3 9 3 4" xfId="23825" xr:uid="{4754850E-AB5E-4CCD-ADDA-00C621DD2BE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5" xfId="10539" xr:uid="{00000000-0005-0000-0000-00006B030000}"/>
    <cellStyle name="Normal 3 2 3 9 6" xfId="19965" xr:uid="{26B555EF-BB9C-4874-93FE-3BD1544A2148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1" xfId="10171" xr:uid="{00000000-0005-0000-0000-00006C030000}"/>
    <cellStyle name="Normal 3 2 4 11 2" xfId="28343" xr:uid="{299E57A3-376D-4946-9250-D1D1BB74741F}"/>
    <cellStyle name="Normal 3 2 4 12" xfId="31039" xr:uid="{BB5E13D5-4FD7-449E-8AAE-46A874998F4C}"/>
    <cellStyle name="Normal 3 2 4 13" xfId="19637" xr:uid="{4944C029-5868-4FF3-A3B5-89EEFE725866}"/>
    <cellStyle name="Normal 3 2 4 2" xfId="52" xr:uid="{00000000-0005-0000-0000-00006D030000}"/>
    <cellStyle name="Normal 3 2 4 2 10" xfId="31117" xr:uid="{1B03BF6A-FA1F-4E92-A2FE-BC5494B069AD}"/>
    <cellStyle name="Normal 3 2 4 2 11" xfId="19638" xr:uid="{C7417EDB-5082-40DD-B759-FAAC1F0E4241}"/>
    <cellStyle name="Normal 3 2 4 2 2" xfId="222" xr:uid="{00000000-0005-0000-0000-00006E030000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3" xfId="12613" xr:uid="{00000000-0005-0000-0000-000070030000}"/>
    <cellStyle name="Normal 3 2 4 2 2 2 2 4" xfId="22080" xr:uid="{A275B52B-DFA4-4092-BB56-5DE50F97B94E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3" xfId="14363" xr:uid="{00000000-0005-0000-0000-00006F030000}"/>
    <cellStyle name="Normal 3 2 4 2 2 2 3 4" xfId="23829" xr:uid="{4F7BB9D7-B21B-48B4-89E1-B1F9B985E843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5" xfId="10543" xr:uid="{00000000-0005-0000-0000-00006F030000}"/>
    <cellStyle name="Normal 3 2 4 2 2 2 6" xfId="19969" xr:uid="{9BA6C760-F1C8-4E63-803C-E57DD2A4675A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3" xfId="12612" xr:uid="{00000000-0005-0000-0000-000071030000}"/>
    <cellStyle name="Normal 3 2 4 2 2 3 2 4" xfId="22079" xr:uid="{C18E3367-F2DA-482D-88BC-BCEB8CAA297D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3" xfId="14364" xr:uid="{00000000-0005-0000-0000-000070030000}"/>
    <cellStyle name="Normal 3 2 4 2 2 3 3 4" xfId="23830" xr:uid="{AFB95C3A-77C7-444C-A908-794CB2DDCF9A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5" xfId="10544" xr:uid="{00000000-0005-0000-0000-000070030000}"/>
    <cellStyle name="Normal 3 2 4 2 2 3 6" xfId="19970" xr:uid="{11324D3D-9976-456C-BBFE-5789EE818DA0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3" xfId="12614" xr:uid="{00000000-0005-0000-0000-000072030000}"/>
    <cellStyle name="Normal 3 2 4 2 2 4 2 4" xfId="22081" xr:uid="{55ACC460-40FC-4A98-9BEB-09A70DA7E09A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3" xfId="14362" xr:uid="{00000000-0005-0000-0000-000071030000}"/>
    <cellStyle name="Normal 3 2 4 2 2 4 3 4" xfId="23828" xr:uid="{16C8F99E-60D6-4E70-ACB0-AEE2A5C1B5F2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5" xfId="10542" xr:uid="{00000000-0005-0000-0000-000071030000}"/>
    <cellStyle name="Normal 3 2 4 2 2 4 6" xfId="19968" xr:uid="{170D1741-6651-4374-B6EC-FB6E002487D1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3" xfId="12302" xr:uid="{00000000-0005-0000-0000-00006F030000}"/>
    <cellStyle name="Normal 3 2 4 2 2 5 4" xfId="21756" xr:uid="{62C4B8AB-F0D2-4248-9853-5E65A6779BC8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3" xfId="14173" xr:uid="{00000000-0005-0000-0000-00006E030000}"/>
    <cellStyle name="Normal 3 2 4 2 2 6 4" xfId="23645" xr:uid="{7E35820B-FF2C-4955-A64C-D86D3EF41CCD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3" xfId="12611" xr:uid="{00000000-0005-0000-0000-000074030000}"/>
    <cellStyle name="Normal 3 2 4 2 3 2 2 4" xfId="22078" xr:uid="{A878DC59-1EC6-4CD3-9910-EA6A057F4B9B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3" xfId="14365" xr:uid="{00000000-0005-0000-0000-000073030000}"/>
    <cellStyle name="Normal 3 2 4 2 3 2 3 4" xfId="23831" xr:uid="{2ED6C2F8-7102-45CD-8D10-39F46F43EDD8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5" xfId="10545" xr:uid="{00000000-0005-0000-0000-000073030000}"/>
    <cellStyle name="Normal 3 2 4 2 3 2 6" xfId="19971" xr:uid="{BC6CF295-511A-49E5-BDA4-8091A30AB5D7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3" xfId="12319" xr:uid="{00000000-0005-0000-0000-000073030000}"/>
    <cellStyle name="Normal 3 2 4 2 3 3 4" xfId="21777" xr:uid="{BF400EAE-24EA-494F-AE87-AE6BE307D7FD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3" xfId="12951" xr:uid="{00000000-0005-0000-0000-000072030000}"/>
    <cellStyle name="Normal 3 2 4 2 3 4 4" xfId="22424" xr:uid="{17C0C392-02A5-406F-8540-1E4E5656097E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6" xfId="10252" xr:uid="{00000000-0005-0000-0000-000072030000}"/>
    <cellStyle name="Normal 3 2 4 2 3 7" xfId="19713" xr:uid="{A7F69609-F442-4C19-96D8-78A71AB3D4E5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3" xfId="12610" xr:uid="{00000000-0005-0000-0000-000075030000}"/>
    <cellStyle name="Normal 3 2 4 2 4 2 4" xfId="22077" xr:uid="{978D28D7-17A4-4268-AC96-060322417A39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3" xfId="14366" xr:uid="{00000000-0005-0000-0000-000074030000}"/>
    <cellStyle name="Normal 3 2 4 2 4 3 4" xfId="23832" xr:uid="{3A72273F-4D00-4D0A-87F7-69522DF19EC1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5" xfId="10546" xr:uid="{00000000-0005-0000-0000-000074030000}"/>
    <cellStyle name="Normal 3 2 4 2 4 6" xfId="19972" xr:uid="{BB17FDE4-B809-4201-BE0C-A090FCA48A65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3" xfId="12615" xr:uid="{00000000-0005-0000-0000-000076030000}"/>
    <cellStyle name="Normal 3 2 4 2 5 2 4" xfId="22082" xr:uid="{2241DE57-A903-448B-B951-4D53FC92CBBB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3" xfId="14361" xr:uid="{00000000-0005-0000-0000-000075030000}"/>
    <cellStyle name="Normal 3 2 4 2 5 3 4" xfId="23827" xr:uid="{C36B1049-72F9-4CCF-BBA5-15DB3B6E636C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5" xfId="10541" xr:uid="{00000000-0005-0000-0000-000075030000}"/>
    <cellStyle name="Normal 3 2 4 2 5 6" xfId="19967" xr:uid="{1D690D5E-E6A1-4599-87E4-3DB8EFC648F7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3" xfId="10957" xr:uid="{00000000-0005-0000-0000-000062010000}"/>
    <cellStyle name="Normal 3 2 4 2 6 4" xfId="20367" xr:uid="{FA9AA570-25AF-40B3-A92F-D54C8B6395EC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3" xfId="12871" xr:uid="{00000000-0005-0000-0000-000062010000}"/>
    <cellStyle name="Normal 3 2 4 2 7 4" xfId="22343" xr:uid="{A8B2B170-F5CC-4965-90CD-D6C37CE26C2D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9" xfId="10172" xr:uid="{00000000-0005-0000-0000-00006D030000}"/>
    <cellStyle name="Normal 3 2 4 2 9 2" xfId="28424" xr:uid="{C8FC1FC7-1445-46EA-BF71-8FD3206761B8}"/>
    <cellStyle name="Normal 3 2 4 3" xfId="113" xr:uid="{00000000-0005-0000-0000-000076030000}"/>
    <cellStyle name="Normal 3 2 4 3 10" xfId="31183" xr:uid="{FF4D1DAF-24A7-4627-B180-DAB65CF28C01}"/>
    <cellStyle name="Normal 3 2 4 3 11" xfId="19664" xr:uid="{71CBBBBA-E88C-4EB6-955A-5E16870ED4EC}"/>
    <cellStyle name="Normal 3 2 4 3 2" xfId="224" xr:uid="{00000000-0005-0000-0000-000077030000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3" xfId="12608" xr:uid="{00000000-0005-0000-0000-000079030000}"/>
    <cellStyle name="Normal 3 2 4 3 2 2 2 4" xfId="22075" xr:uid="{807B18FA-5915-4C87-B023-A7DF2E3ADDBD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3" xfId="14369" xr:uid="{00000000-0005-0000-0000-000078030000}"/>
    <cellStyle name="Normal 3 2 4 3 2 2 3 4" xfId="23835" xr:uid="{B218B128-9859-4849-81BA-024496EC16CE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5" xfId="10549" xr:uid="{00000000-0005-0000-0000-000078030000}"/>
    <cellStyle name="Normal 3 2 4 3 2 2 6" xfId="19975" xr:uid="{EC50AA6A-2CDF-4F2B-B164-45426DF8DC43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3" xfId="12607" xr:uid="{00000000-0005-0000-0000-00007A030000}"/>
    <cellStyle name="Normal 3 2 4 3 2 3 2 4" xfId="22074" xr:uid="{2CFE0272-39D0-4166-955C-5883A4D18D76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3" xfId="14370" xr:uid="{00000000-0005-0000-0000-000079030000}"/>
    <cellStyle name="Normal 3 2 4 3 2 3 3 4" xfId="23836" xr:uid="{1A80C8B3-9C8C-4C8B-98AB-D745974E91EF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5" xfId="10550" xr:uid="{00000000-0005-0000-0000-000079030000}"/>
    <cellStyle name="Normal 3 2 4 3 2 3 6" xfId="19976" xr:uid="{8F1D8186-9E64-4223-BDE9-EF0D765689E8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3" xfId="12609" xr:uid="{00000000-0005-0000-0000-00007B030000}"/>
    <cellStyle name="Normal 3 2 4 3 2 4 2 4" xfId="22076" xr:uid="{926706D7-59FC-4618-88E5-7F1A03F211C4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3" xfId="14368" xr:uid="{00000000-0005-0000-0000-00007A030000}"/>
    <cellStyle name="Normal 3 2 4 3 2 4 3 4" xfId="23834" xr:uid="{F60FE6E4-512F-4C71-9C8C-EDF3B9D52273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5" xfId="10548" xr:uid="{00000000-0005-0000-0000-00007A030000}"/>
    <cellStyle name="Normal 3 2 4 3 2 4 6" xfId="19974" xr:uid="{E551973E-7C0C-466A-AB9A-4FD662670FB4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3" xfId="12325" xr:uid="{00000000-0005-0000-0000-000078030000}"/>
    <cellStyle name="Normal 3 2 4 3 2 5 4" xfId="21784" xr:uid="{5EAE8AC8-7F21-4D55-AB92-7D4B7006E87B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3" xfId="12771" xr:uid="{00000000-0005-0000-0000-000077030000}"/>
    <cellStyle name="Normal 3 2 4 3 2 6 4" xfId="22243" xr:uid="{7F4B2FAD-8A18-45A8-BD29-520A9307CD49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3" xfId="12606" xr:uid="{00000000-0005-0000-0000-00007D030000}"/>
    <cellStyle name="Normal 3 2 4 3 3 2 2 4" xfId="22073" xr:uid="{19C45CC2-DE8D-489F-824B-BC04CA1A4419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3" xfId="14371" xr:uid="{00000000-0005-0000-0000-00007C030000}"/>
    <cellStyle name="Normal 3 2 4 3 3 2 3 4" xfId="23837" xr:uid="{48085EB8-FD5F-4084-AD89-BD383A93E547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5" xfId="10551" xr:uid="{00000000-0005-0000-0000-00007C030000}"/>
    <cellStyle name="Normal 3 2 4 3 3 2 6" xfId="19977" xr:uid="{C5BDEBE2-F0CA-4996-8805-F61BD162C02F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3" xfId="12732" xr:uid="{00000000-0005-0000-0000-00007C030000}"/>
    <cellStyle name="Normal 3 2 4 3 3 3 4" xfId="22204" xr:uid="{1E740593-B281-4F88-94B2-3EADE795C82D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3" xfId="12788" xr:uid="{00000000-0005-0000-0000-00007B030000}"/>
    <cellStyle name="Normal 3 2 4 3 3 4 4" xfId="22260" xr:uid="{F1E726FD-FF99-40AB-9975-C8B8CDBBFAF6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6" xfId="10254" xr:uid="{00000000-0005-0000-0000-00007B030000}"/>
    <cellStyle name="Normal 3 2 4 3 3 7" xfId="19715" xr:uid="{469CFF4C-F8FB-44CA-973E-F12AE74053DA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3" xfId="12387" xr:uid="{00000000-0005-0000-0000-00007E030000}"/>
    <cellStyle name="Normal 3 2 4 3 4 2 4" xfId="21845" xr:uid="{F97D60E9-7378-4085-BDD6-42A6884D0C9F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3" xfId="14372" xr:uid="{00000000-0005-0000-0000-00007D030000}"/>
    <cellStyle name="Normal 3 2 4 3 4 3 4" xfId="23838" xr:uid="{629376B2-2A17-43F7-9978-C4964DDDD331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5" xfId="10552" xr:uid="{00000000-0005-0000-0000-00007D030000}"/>
    <cellStyle name="Normal 3 2 4 3 4 6" xfId="19978" xr:uid="{4C8CD058-1130-4EFE-A4DB-9E5F09AE8FF5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3" xfId="12362" xr:uid="{00000000-0005-0000-0000-00007F030000}"/>
    <cellStyle name="Normal 3 2 4 3 5 2 4" xfId="21823" xr:uid="{2AB90874-4E02-436A-9358-CB3059A344F4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3" xfId="14367" xr:uid="{00000000-0005-0000-0000-00007E030000}"/>
    <cellStyle name="Normal 3 2 4 3 5 3 4" xfId="23833" xr:uid="{54FB5198-2577-4D64-AB28-075D561C7D32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5" xfId="10547" xr:uid="{00000000-0005-0000-0000-00007E030000}"/>
    <cellStyle name="Normal 3 2 4 3 5 6" xfId="19973" xr:uid="{CC3A10C6-C9AB-4B0E-930E-F646382A0C94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3" xfId="11047" xr:uid="{00000000-0005-0000-0000-000063010000}"/>
    <cellStyle name="Normal 3 2 4 3 6 4" xfId="20484" xr:uid="{EB3CCCFE-3FD4-4758-ACC5-593D86D75786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3" xfId="12945" xr:uid="{00000000-0005-0000-0000-000063010000}"/>
    <cellStyle name="Normal 3 2 4 3 7 4" xfId="22418" xr:uid="{2FCD8195-57E8-41F0-ABBA-E1189B7229F9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9" xfId="10199" xr:uid="{00000000-0005-0000-0000-000076030000}"/>
    <cellStyle name="Normal 3 2 4 3 9 2" xfId="28539" xr:uid="{9E6330F3-5552-418E-92A8-3C0A4401CC5F}"/>
    <cellStyle name="Normal 3 2 4 4" xfId="225" xr:uid="{00000000-0005-0000-0000-00007F030000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3" xfId="12604" xr:uid="{00000000-0005-0000-0000-000081030000}"/>
    <cellStyle name="Normal 3 2 4 4 2 2 4" xfId="22071" xr:uid="{A41DF8B2-387E-4075-8296-EAB475E0BD6C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3" xfId="14374" xr:uid="{00000000-0005-0000-0000-000080030000}"/>
    <cellStyle name="Normal 3 2 4 4 2 3 4" xfId="23840" xr:uid="{0E42DFE2-5F0C-4CEB-8FD0-688E6EA98A47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5" xfId="10554" xr:uid="{00000000-0005-0000-0000-000080030000}"/>
    <cellStyle name="Normal 3 2 4 4 2 6" xfId="19980" xr:uid="{48159AC0-2D4C-461E-9AF0-74C16191BD04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3" xfId="12603" xr:uid="{00000000-0005-0000-0000-000082030000}"/>
    <cellStyle name="Normal 3 2 4 4 3 2 4" xfId="22070" xr:uid="{5EA22887-CE18-40CA-8B40-39BDA6B5EDDA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3" xfId="14375" xr:uid="{00000000-0005-0000-0000-000081030000}"/>
    <cellStyle name="Normal 3 2 4 4 3 3 4" xfId="23841" xr:uid="{87414F86-E691-4CD7-934E-FDCDCF104A11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5" xfId="10555" xr:uid="{00000000-0005-0000-0000-000081030000}"/>
    <cellStyle name="Normal 3 2 4 4 3 6" xfId="19981" xr:uid="{7441037E-7776-492A-A00C-D67B207A8B8C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3" xfId="12605" xr:uid="{00000000-0005-0000-0000-000083030000}"/>
    <cellStyle name="Normal 3 2 4 4 4 2 4" xfId="22072" xr:uid="{D9AFF056-B739-432D-8668-34A721914DF5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3" xfId="14373" xr:uid="{00000000-0005-0000-0000-000082030000}"/>
    <cellStyle name="Normal 3 2 4 4 4 3 4" xfId="23839" xr:uid="{BA351701-91B0-4A61-8522-15BE3CAFA659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5" xfId="10553" xr:uid="{00000000-0005-0000-0000-000082030000}"/>
    <cellStyle name="Normal 3 2 4 4 4 6" xfId="19979" xr:uid="{D68BE594-E441-4672-AFC9-92F68EB9E1FA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3" xfId="12307" xr:uid="{00000000-0005-0000-0000-000080030000}"/>
    <cellStyle name="Normal 3 2 4 4 5 4" xfId="21763" xr:uid="{42487064-CF59-4B2B-BDA7-87981337B07A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3" xfId="12937" xr:uid="{00000000-0005-0000-0000-00007F030000}"/>
    <cellStyle name="Normal 3 2 4 4 6 4" xfId="22410" xr:uid="{ECDC02F2-C319-426C-8357-42623C931627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3" xfId="12601" xr:uid="{00000000-0005-0000-0000-000085030000}"/>
    <cellStyle name="Normal 3 2 4 5 2 2 4" xfId="22068" xr:uid="{B320F15A-48B3-4292-BFFE-65455CA021BA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3" xfId="14377" xr:uid="{00000000-0005-0000-0000-000084030000}"/>
    <cellStyle name="Normal 3 2 4 5 2 3 4" xfId="23843" xr:uid="{6E705E4A-1FA3-420E-A041-84A37B5C9A64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5" xfId="10557" xr:uid="{00000000-0005-0000-0000-000084030000}"/>
    <cellStyle name="Normal 3 2 4 5 2 6" xfId="19983" xr:uid="{974ACF69-48C5-4257-89A8-39F0C37C77E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3" xfId="12602" xr:uid="{00000000-0005-0000-0000-000086030000}"/>
    <cellStyle name="Normal 3 2 4 5 3 2 4" xfId="22069" xr:uid="{6D36B9B3-16C3-4832-8110-D77005C4D34A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3" xfId="14376" xr:uid="{00000000-0005-0000-0000-000085030000}"/>
    <cellStyle name="Normal 3 2 4 5 3 3 4" xfId="23842" xr:uid="{5F88E3F8-7430-4E71-8B60-768414CE4ABF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5" xfId="10556" xr:uid="{00000000-0005-0000-0000-000085030000}"/>
    <cellStyle name="Normal 3 2 4 5 3 6" xfId="19982" xr:uid="{1A058EC4-3649-455C-AAB0-EF7E29B0D349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3" xfId="12731" xr:uid="{00000000-0005-0000-0000-000084030000}"/>
    <cellStyle name="Normal 3 2 4 5 4 4" xfId="22203" xr:uid="{3042E22E-1292-4B38-8706-C80F8289C492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3" xfId="12759" xr:uid="{00000000-0005-0000-0000-000083030000}"/>
    <cellStyle name="Normal 3 2 4 5 5 4" xfId="22231" xr:uid="{B01D57CA-28AA-40F5-A126-2F50945E34EE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7" xfId="10251" xr:uid="{00000000-0005-0000-0000-000083030000}"/>
    <cellStyle name="Normal 3 2 4 5 8" xfId="19712" xr:uid="{FEC1DCAF-FC33-421D-9C9E-EB98C522BCC9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3" xfId="12600" xr:uid="{00000000-0005-0000-0000-000087030000}"/>
    <cellStyle name="Normal 3 2 4 6 2 4" xfId="22067" xr:uid="{4CE49D3E-89D1-4CC3-A50A-883F4B5E1E2D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3" xfId="14378" xr:uid="{00000000-0005-0000-0000-000086030000}"/>
    <cellStyle name="Normal 3 2 4 6 3 4" xfId="23844" xr:uid="{E29DBCD9-2360-4A76-9345-D914731A0A1B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5" xfId="10558" xr:uid="{00000000-0005-0000-0000-000086030000}"/>
    <cellStyle name="Normal 3 2 4 6 6" xfId="19984" xr:uid="{30C929B0-8D1B-4D5D-A892-B243AD22599B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3" xfId="12616" xr:uid="{00000000-0005-0000-0000-000088030000}"/>
    <cellStyle name="Normal 3 2 4 7 2 4" xfId="22083" xr:uid="{8E36B1B6-6F6E-4922-8EAD-FD09CB9ABAAE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3" xfId="14360" xr:uid="{00000000-0005-0000-0000-000087030000}"/>
    <cellStyle name="Normal 3 2 4 7 3 4" xfId="23826" xr:uid="{DCA020EF-9944-4343-8AB4-2DAE8366771C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5" xfId="10540" xr:uid="{00000000-0005-0000-0000-000087030000}"/>
    <cellStyle name="Normal 3 2 4 7 6" xfId="19966" xr:uid="{EA6E4015-8D6C-4170-BB58-E718195E958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3" xfId="10868" xr:uid="{00000000-0005-0000-0000-000061010000}"/>
    <cellStyle name="Normal 3 2 4 8 4" xfId="20284" xr:uid="{8FF601E7-95DC-48FD-9C83-BB51DE875206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3" xfId="12790" xr:uid="{00000000-0005-0000-0000-000061010000}"/>
    <cellStyle name="Normal 3 2 4 9 4" xfId="22262" xr:uid="{4DC28010-D7ED-4A2B-92DD-6A17B732462E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1" xfId="31164" xr:uid="{A2B54628-1D0C-46CF-B9E7-CE62787545C5}"/>
    <cellStyle name="Normal 3 2 5 12" xfId="19639" xr:uid="{B46A09F3-2A08-43BF-AB53-BD73284EF437}"/>
    <cellStyle name="Normal 3 2 5 2" xfId="54" xr:uid="{00000000-0005-0000-0000-000089030000}"/>
    <cellStyle name="Normal 3 2 5 2 10" xfId="19640" xr:uid="{60CFA66E-3393-4E26-8939-89000555FA9F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3" xfId="12597" xr:uid="{00000000-0005-0000-0000-00008C030000}"/>
    <cellStyle name="Normal 3 2 5 2 2 2 2 4" xfId="22064" xr:uid="{F29DA590-BEC4-4D68-A9B4-06404D8F1374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3" xfId="14381" xr:uid="{00000000-0005-0000-0000-00008B030000}"/>
    <cellStyle name="Normal 3 2 5 2 2 2 3 4" xfId="23847" xr:uid="{0BCE7BE2-74DA-40CD-8B5B-2972610BAE5D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5" xfId="10561" xr:uid="{00000000-0005-0000-0000-00008B030000}"/>
    <cellStyle name="Normal 3 2 5 2 2 2 6" xfId="19987" xr:uid="{D23C28A3-F509-4475-B060-FC9D4FDFF7BC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3" xfId="10867" xr:uid="{00000000-0005-0000-0000-00008B030000}"/>
    <cellStyle name="Normal 3 2 5 2 2 3 4" xfId="20283" xr:uid="{67DA82FE-D267-493C-A4BB-E25E267D374B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3" xfId="12935" xr:uid="{00000000-0005-0000-0000-00008A030000}"/>
    <cellStyle name="Normal 3 2 5 2 2 4 4" xfId="22408" xr:uid="{1238AE67-4D49-43BE-84C5-37C025ED815F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6" xfId="10258" xr:uid="{00000000-0005-0000-0000-00008A030000}"/>
    <cellStyle name="Normal 3 2 5 2 2 7" xfId="19719" xr:uid="{95E3B054-9A6D-4929-BEB7-6904F372D970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3" xfId="12596" xr:uid="{00000000-0005-0000-0000-00008D030000}"/>
    <cellStyle name="Normal 3 2 5 2 3 2 4" xfId="22063" xr:uid="{FE7FBDE2-D935-414A-B682-AE9F80521C15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3" xfId="14382" xr:uid="{00000000-0005-0000-0000-00008C030000}"/>
    <cellStyle name="Normal 3 2 5 2 3 3 4" xfId="23848" xr:uid="{DCF2A6AD-3CA1-49B7-AC83-A007C5E2B917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5" xfId="10562" xr:uid="{00000000-0005-0000-0000-00008C030000}"/>
    <cellStyle name="Normal 3 2 5 2 3 6" xfId="19988" xr:uid="{54FD6D45-921A-4DC6-B42F-13EBABD4BAF0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3" xfId="12598" xr:uid="{00000000-0005-0000-0000-00008E030000}"/>
    <cellStyle name="Normal 3 2 5 2 4 2 4" xfId="22065" xr:uid="{2C23BFAA-5FC2-4180-8A4D-BB8A6973A3AE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3" xfId="14380" xr:uid="{00000000-0005-0000-0000-00008D030000}"/>
    <cellStyle name="Normal 3 2 5 2 4 3 4" xfId="23846" xr:uid="{14866A4B-DBC9-430C-8B7D-009C95A87A0A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5" xfId="10560" xr:uid="{00000000-0005-0000-0000-00008D030000}"/>
    <cellStyle name="Normal 3 2 5 2 4 6" xfId="19986" xr:uid="{05D658DF-6E0E-45BA-A417-97314BFDB0F6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3" xfId="11048" xr:uid="{00000000-0005-0000-0000-000065010000}"/>
    <cellStyle name="Normal 3 2 5 2 5 4" xfId="20485" xr:uid="{53ED85F4-E66E-4BC0-BDBE-89FDA2BD35D7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3" xfId="12946" xr:uid="{00000000-0005-0000-0000-000065010000}"/>
    <cellStyle name="Normal 3 2 5 2 6 4" xfId="22419" xr:uid="{D177EF38-2E99-4305-BD31-52FDC25F68D3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8" xfId="10174" xr:uid="{00000000-0005-0000-0000-000089030000}"/>
    <cellStyle name="Normal 3 2 5 2 8 2" xfId="28540" xr:uid="{F2FB9FD0-EAFA-4484-B1B6-DD273DF96BA5}"/>
    <cellStyle name="Normal 3 2 5 2 9" xfId="31184" xr:uid="{770D9DB0-172E-4654-864B-624CAE4BB102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3" xfId="12594" xr:uid="{00000000-0005-0000-0000-000091030000}"/>
    <cellStyle name="Normal 3 2 5 4 2 2 4" xfId="22061" xr:uid="{04511969-403A-4C8E-9E2D-20E3474B12D2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3" xfId="14384" xr:uid="{00000000-0005-0000-0000-000090030000}"/>
    <cellStyle name="Normal 3 2 5 4 2 3 4" xfId="23850" xr:uid="{0D20BE12-047A-4C64-B180-7E15A4F6ABAB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5" xfId="10564" xr:uid="{00000000-0005-0000-0000-000090030000}"/>
    <cellStyle name="Normal 3 2 5 4 2 6" xfId="19990" xr:uid="{BEA037DB-D960-4798-90EA-5A70FCE25CC6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3" xfId="12595" xr:uid="{00000000-0005-0000-0000-000092030000}"/>
    <cellStyle name="Normal 3 2 5 4 3 2 4" xfId="22062" xr:uid="{488D87D5-2242-4DC0-AE40-1AF867D830EB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3" xfId="14383" xr:uid="{00000000-0005-0000-0000-000091030000}"/>
    <cellStyle name="Normal 3 2 5 4 3 3 4" xfId="23849" xr:uid="{56817F48-ED03-4CD8-B9B5-479A7BDE2D98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5" xfId="10563" xr:uid="{00000000-0005-0000-0000-000091030000}"/>
    <cellStyle name="Normal 3 2 5 4 3 6" xfId="19989" xr:uid="{37F3A5E6-5615-43CD-A412-DCAEA49CFEB6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3" xfId="11074" xr:uid="{00000000-0005-0000-0000-000090030000}"/>
    <cellStyle name="Normal 3 2 5 4 4 4" xfId="20505" xr:uid="{B05C4724-18AF-462C-A715-2E5A05C18CB5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3" xfId="12936" xr:uid="{00000000-0005-0000-0000-00008F030000}"/>
    <cellStyle name="Normal 3 2 5 4 5 4" xfId="22409" xr:uid="{72969BFF-A96C-4C19-A67D-0E17D3189595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7" xfId="10257" xr:uid="{00000000-0005-0000-0000-00008F030000}"/>
    <cellStyle name="Normal 3 2 5 4 8" xfId="19718" xr:uid="{6C887BA9-265B-4C2C-AFB3-7E2587E15F4D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3" xfId="12593" xr:uid="{00000000-0005-0000-0000-000093030000}"/>
    <cellStyle name="Normal 3 2 5 5 2 4" xfId="22060" xr:uid="{92DB04B2-4853-4DB6-A391-5E4ADDD01E62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3" xfId="14385" xr:uid="{00000000-0005-0000-0000-000092030000}"/>
    <cellStyle name="Normal 3 2 5 5 3 4" xfId="23851" xr:uid="{DD5AC6C6-D039-430E-9E20-7D053E093E36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5" xfId="10565" xr:uid="{00000000-0005-0000-0000-000092030000}"/>
    <cellStyle name="Normal 3 2 5 5 6" xfId="19991" xr:uid="{9934B43C-4CA9-41FA-93BA-1E63C17F81DD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3" xfId="12599" xr:uid="{00000000-0005-0000-0000-000094030000}"/>
    <cellStyle name="Normal 3 2 5 6 2 4" xfId="22066" xr:uid="{5DB2F90C-A843-44EC-B0CA-C851A2DECB54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3" xfId="14379" xr:uid="{00000000-0005-0000-0000-000093030000}"/>
    <cellStyle name="Normal 3 2 5 6 3 4" xfId="23845" xr:uid="{EC4FCDFD-855F-41CD-A7F8-4D613AA249FB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5" xfId="10559" xr:uid="{00000000-0005-0000-0000-000093030000}"/>
    <cellStyle name="Normal 3 2 5 6 6" xfId="19985" xr:uid="{E67189A9-065A-4BDE-8124-C7EB65F0A649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3" xfId="11009" xr:uid="{00000000-0005-0000-0000-000064010000}"/>
    <cellStyle name="Normal 3 2 5 7 4" xfId="20415" xr:uid="{D9B6FDD8-2500-4698-894D-FAA486EAED4E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3" xfId="12918" xr:uid="{00000000-0005-0000-0000-000064010000}"/>
    <cellStyle name="Normal 3 2 5 8 4" xfId="22390" xr:uid="{ECF8BBAE-4D95-4047-894A-AB273D4F66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2" xfId="229" xr:uid="{00000000-0005-0000-0000-000095030000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3" xfId="12590" xr:uid="{00000000-0005-0000-0000-000097030000}"/>
    <cellStyle name="Normal 3 2 6 2 2 2 4" xfId="22057" xr:uid="{0F3F75C1-045B-466D-9CF4-F48936C07A63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3" xfId="14388" xr:uid="{00000000-0005-0000-0000-000096030000}"/>
    <cellStyle name="Normal 3 2 6 2 2 3 4" xfId="23854" xr:uid="{C29032C9-4311-4CC5-B536-97F13526C63E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5" xfId="10568" xr:uid="{00000000-0005-0000-0000-000096030000}"/>
    <cellStyle name="Normal 3 2 6 2 2 6" xfId="19994" xr:uid="{639459D7-8BEC-477B-827D-1CBBEDDB3F68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3" xfId="12589" xr:uid="{00000000-0005-0000-0000-000098030000}"/>
    <cellStyle name="Normal 3 2 6 2 3 2 4" xfId="22056" xr:uid="{03E4D443-9865-45B3-819C-E00F329B9795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3" xfId="14389" xr:uid="{00000000-0005-0000-0000-000097030000}"/>
    <cellStyle name="Normal 3 2 6 2 3 3 4" xfId="23855" xr:uid="{803560B6-2EB7-4F67-A530-9B48F85C81C0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5" xfId="10569" xr:uid="{00000000-0005-0000-0000-000097030000}"/>
    <cellStyle name="Normal 3 2 6 2 3 6" xfId="19995" xr:uid="{72D99042-385C-42CD-92AB-607DBC309D4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3" xfId="12591" xr:uid="{00000000-0005-0000-0000-000099030000}"/>
    <cellStyle name="Normal 3 2 6 2 4 2 4" xfId="22058" xr:uid="{7BD1F8D2-49A0-4378-9D54-6E2EEB981F56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3" xfId="14387" xr:uid="{00000000-0005-0000-0000-000098030000}"/>
    <cellStyle name="Normal 3 2 6 2 4 3 4" xfId="23853" xr:uid="{EA3A82F2-E78B-42C3-A6CB-4658E251DB07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5" xfId="10567" xr:uid="{00000000-0005-0000-0000-000098030000}"/>
    <cellStyle name="Normal 3 2 6 2 4 6" xfId="19993" xr:uid="{47D78237-2B52-45CA-807E-53C7964B50DD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3" xfId="12312" xr:uid="{00000000-0005-0000-0000-000096030000}"/>
    <cellStyle name="Normal 3 2 6 2 5 4" xfId="21768" xr:uid="{4156DCE3-DDA1-4084-8492-9419049F9D3C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3" xfId="12933" xr:uid="{00000000-0005-0000-0000-000095030000}"/>
    <cellStyle name="Normal 3 2 6 2 6 4" xfId="22406" xr:uid="{7CAF82D4-7970-4B62-9A00-7D383398B9E2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3" xfId="12588" xr:uid="{00000000-0005-0000-0000-00009B030000}"/>
    <cellStyle name="Normal 3 2 6 3 2 2 4" xfId="22055" xr:uid="{DB475AAE-20CD-4F10-BF29-B37CFD338120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3" xfId="14390" xr:uid="{00000000-0005-0000-0000-00009A030000}"/>
    <cellStyle name="Normal 3 2 6 3 2 3 4" xfId="23856" xr:uid="{40CBF7A7-0DDE-4FD2-B0EE-BB0A602D4048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5" xfId="10570" xr:uid="{00000000-0005-0000-0000-00009A030000}"/>
    <cellStyle name="Normal 3 2 6 3 2 6" xfId="19996" xr:uid="{65F698ED-2CAB-414F-9951-D81931E499C6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3" xfId="11035" xr:uid="{00000000-0005-0000-0000-00009A030000}"/>
    <cellStyle name="Normal 3 2 6 3 3 4" xfId="20472" xr:uid="{C77D46D2-3CD6-4F7D-A923-B07301426A06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3" xfId="12934" xr:uid="{00000000-0005-0000-0000-000099030000}"/>
    <cellStyle name="Normal 3 2 6 3 4 4" xfId="22407" xr:uid="{162CB03C-A2CB-4383-A6E7-5EF14FD6BF93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6" xfId="10259" xr:uid="{00000000-0005-0000-0000-000099030000}"/>
    <cellStyle name="Normal 3 2 6 3 7" xfId="19720" xr:uid="{99A91F18-4CF6-4807-B950-634EFE206203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3" xfId="12587" xr:uid="{00000000-0005-0000-0000-00009C030000}"/>
    <cellStyle name="Normal 3 2 6 4 2 4" xfId="22054" xr:uid="{3239A1B5-2C47-4909-BB53-1EF742D0E4D7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3" xfId="14391" xr:uid="{00000000-0005-0000-0000-00009B030000}"/>
    <cellStyle name="Normal 3 2 6 4 3 4" xfId="23857" xr:uid="{12A7B878-606B-4880-9C8B-22B78E6FD7FE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5" xfId="10571" xr:uid="{00000000-0005-0000-0000-00009B030000}"/>
    <cellStyle name="Normal 3 2 6 4 6" xfId="19997" xr:uid="{62CB944D-12AB-408E-B3B6-5F76F83405DE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3" xfId="12592" xr:uid="{00000000-0005-0000-0000-00009D030000}"/>
    <cellStyle name="Normal 3 2 6 5 2 4" xfId="22059" xr:uid="{5E31D823-715A-4CD0-B36D-34E4BADE3020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3" xfId="14386" xr:uid="{00000000-0005-0000-0000-00009C030000}"/>
    <cellStyle name="Normal 3 2 6 5 3 4" xfId="23852" xr:uid="{6B29B824-0FD4-43A8-A9F8-556144749014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5" xfId="10566" xr:uid="{00000000-0005-0000-0000-00009C030000}"/>
    <cellStyle name="Normal 3 2 6 5 6" xfId="19992" xr:uid="{4EA7B0E7-40B4-4844-959A-E2E5BCE6972C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3" xfId="12383" xr:uid="{00000000-0005-0000-0000-000095030000}"/>
    <cellStyle name="Normal 3 2 6 7 4" xfId="21842" xr:uid="{A8149EF3-0D9F-41A4-B18F-556A052BE305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3" xfId="13015" xr:uid="{00000000-0005-0000-0000-000094030000}"/>
    <cellStyle name="Normal 3 2 6 8 4" xfId="22488" xr:uid="{D472BF65-4197-42D3-8DEF-7383F454878C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7" xfId="115" xr:uid="{00000000-0005-0000-0000-00009D030000}"/>
    <cellStyle name="Normal 3 2 7 10" xfId="19665" xr:uid="{9274E45D-FD33-4AB6-AD38-C3A7D1FF921B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3" xfId="12585" xr:uid="{00000000-0005-0000-0000-0000A0030000}"/>
    <cellStyle name="Normal 3 2 7 2 2 2 4" xfId="22052" xr:uid="{304C775D-CD8D-4D5E-8F35-31F3810D8722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3" xfId="14393" xr:uid="{00000000-0005-0000-0000-00009F030000}"/>
    <cellStyle name="Normal 3 2 7 2 2 3 4" xfId="23859" xr:uid="{8F8E1407-9608-4483-835C-F093B2C5EC99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5" xfId="10573" xr:uid="{00000000-0005-0000-0000-00009F030000}"/>
    <cellStyle name="Normal 3 2 7 2 2 6" xfId="19999" xr:uid="{7E768037-D73F-4C73-B843-46F25A30B92C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3" xfId="12729" xr:uid="{00000000-0005-0000-0000-00009F030000}"/>
    <cellStyle name="Normal 3 2 7 2 3 4" xfId="22201" xr:uid="{AB160D6E-CFC6-42D0-950E-0C8FD546FAC8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3" xfId="12950" xr:uid="{00000000-0005-0000-0000-00009E030000}"/>
    <cellStyle name="Normal 3 2 7 2 4 4" xfId="22423" xr:uid="{967ADEE4-011B-4FF7-8F0A-487BCD4E1637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6" xfId="10261" xr:uid="{00000000-0005-0000-0000-00009E030000}"/>
    <cellStyle name="Normal 3 2 7 2 7" xfId="19722" xr:uid="{D767B809-734F-4A54-AA46-F487F9A681C5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3" xfId="12584" xr:uid="{00000000-0005-0000-0000-0000A1030000}"/>
    <cellStyle name="Normal 3 2 7 3 2 4" xfId="22051" xr:uid="{9E48E0B6-0DED-4154-A9A8-490D5FD37796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3" xfId="14394" xr:uid="{00000000-0005-0000-0000-0000A0030000}"/>
    <cellStyle name="Normal 3 2 7 3 3 4" xfId="23860" xr:uid="{9D8DF98D-B13B-447B-901C-9A946CD2466C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5" xfId="10574" xr:uid="{00000000-0005-0000-0000-0000A0030000}"/>
    <cellStyle name="Normal 3 2 7 3 6" xfId="20000" xr:uid="{51227719-485E-4582-AA4A-268B10FD1F43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3" xfId="12586" xr:uid="{00000000-0005-0000-0000-0000A2030000}"/>
    <cellStyle name="Normal 3 2 7 4 2 4" xfId="22053" xr:uid="{DACC9E64-CCAA-43D4-992F-EF2419614190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3" xfId="14392" xr:uid="{00000000-0005-0000-0000-0000A1030000}"/>
    <cellStyle name="Normal 3 2 7 4 3 4" xfId="23858" xr:uid="{8C4F9F48-8C49-4992-9E42-F068D31EA212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5" xfId="10572" xr:uid="{00000000-0005-0000-0000-0000A1030000}"/>
    <cellStyle name="Normal 3 2 7 4 6" xfId="19998" xr:uid="{41AB2F43-38D7-4F52-B8E4-94EB711399EE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3" xfId="11050" xr:uid="{00000000-0005-0000-0000-000068010000}"/>
    <cellStyle name="Normal 3 2 7 5 4" xfId="20487" xr:uid="{3BFAD46B-9887-4B80-9943-BA02C771958A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3" xfId="12947" xr:uid="{00000000-0005-0000-0000-000068010000}"/>
    <cellStyle name="Normal 3 2 7 6 4" xfId="22420" xr:uid="{6BF3592D-DEAE-478D-9E22-7F443220CB46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8" xfId="10200" xr:uid="{00000000-0005-0000-0000-00009D030000}"/>
    <cellStyle name="Normal 3 2 7 8 2" xfId="28541" xr:uid="{CC8C1B2B-D51B-47DE-A61A-902E8FEDAFCE}"/>
    <cellStyle name="Normal 3 2 7 9" xfId="31185" xr:uid="{740BF024-06C9-4AAA-B109-2B439F993C39}"/>
    <cellStyle name="Normal 3 2 8" xfId="143" xr:uid="{00000000-0005-0000-0000-0000A2030000}"/>
    <cellStyle name="Normal 3 2 8 10" xfId="19686" xr:uid="{6B228BD9-B856-4063-955F-ABAFD286AF61}"/>
    <cellStyle name="Normal 3 2 8 2" xfId="231" xr:uid="{00000000-0005-0000-0000-0000A3030000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3" xfId="12581" xr:uid="{00000000-0005-0000-0000-0000A5030000}"/>
    <cellStyle name="Normal 3 2 8 2 2 2 4" xfId="22048" xr:uid="{719A15EF-65E8-4311-B16B-72D5B1CCCEC0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3" xfId="14397" xr:uid="{00000000-0005-0000-0000-0000A4030000}"/>
    <cellStyle name="Normal 3 2 8 2 2 3 4" xfId="23863" xr:uid="{C7DE4E0E-9524-49BB-9442-087416BFD141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5" xfId="10577" xr:uid="{00000000-0005-0000-0000-0000A4030000}"/>
    <cellStyle name="Normal 3 2 8 2 2 6" xfId="20003" xr:uid="{95F3998F-69FB-47C8-9119-B7E1338A9114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3" xfId="12580" xr:uid="{00000000-0005-0000-0000-0000A6030000}"/>
    <cellStyle name="Normal 3 2 8 2 3 2 4" xfId="22047" xr:uid="{9713D1D0-87B7-4838-959B-BD74727F05E6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3" xfId="14398" xr:uid="{00000000-0005-0000-0000-0000A5030000}"/>
    <cellStyle name="Normal 3 2 8 2 3 3 4" xfId="23864" xr:uid="{575610DB-4B73-48CF-A804-06901BC323D7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5" xfId="10578" xr:uid="{00000000-0005-0000-0000-0000A5030000}"/>
    <cellStyle name="Normal 3 2 8 2 3 6" xfId="20004" xr:uid="{7C5E3BEB-9CC7-49D4-B770-A7B572D309D8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3" xfId="12582" xr:uid="{00000000-0005-0000-0000-0000A7030000}"/>
    <cellStyle name="Normal 3 2 8 2 4 2 4" xfId="22049" xr:uid="{ADF48DFC-E006-4FFB-B627-1C12F0564D89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3" xfId="14396" xr:uid="{00000000-0005-0000-0000-0000A6030000}"/>
    <cellStyle name="Normal 3 2 8 2 4 3 4" xfId="23862" xr:uid="{8F87DE16-45B9-452F-A025-B843558AD8DD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5" xfId="10576" xr:uid="{00000000-0005-0000-0000-0000A6030000}"/>
    <cellStyle name="Normal 3 2 8 2 4 6" xfId="20002" xr:uid="{2679FDAB-2A63-4D55-A5A6-348BB5F09DA7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3" xfId="12301" xr:uid="{00000000-0005-0000-0000-0000A4030000}"/>
    <cellStyle name="Normal 3 2 8 2 5 4" xfId="21755" xr:uid="{54B0CCDD-BC08-4D91-9E34-B57C00128C0D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3" xfId="13988" xr:uid="{00000000-0005-0000-0000-0000A3030000}"/>
    <cellStyle name="Normal 3 2 8 2 6 4" xfId="23461" xr:uid="{A7477D51-7C62-4D63-8AA3-71747311479D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3" xfId="12579" xr:uid="{00000000-0005-0000-0000-0000A8030000}"/>
    <cellStyle name="Normal 3 2 8 3 2 4" xfId="22046" xr:uid="{87594BE7-AFB2-4291-880D-4D75A7D90F5B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3" xfId="14399" xr:uid="{00000000-0005-0000-0000-0000A7030000}"/>
    <cellStyle name="Normal 3 2 8 3 3 4" xfId="23865" xr:uid="{D9D0D7CA-EB00-4291-A2BE-16DCBB2B2CAA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5" xfId="10579" xr:uid="{00000000-0005-0000-0000-0000A7030000}"/>
    <cellStyle name="Normal 3 2 8 3 6" xfId="20005" xr:uid="{B027C3C7-8D44-4781-A755-2A0494E39FBA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3" xfId="12578" xr:uid="{00000000-0005-0000-0000-0000A9030000}"/>
    <cellStyle name="Normal 3 2 8 4 2 4" xfId="22045" xr:uid="{B63FC056-12A0-4A9D-95E4-52C7D9DF5805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3" xfId="14400" xr:uid="{00000000-0005-0000-0000-0000A8030000}"/>
    <cellStyle name="Normal 3 2 8 4 3 4" xfId="23866" xr:uid="{3D4334C7-0270-42B1-B173-EC257E54BE60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5" xfId="10580" xr:uid="{00000000-0005-0000-0000-0000A8030000}"/>
    <cellStyle name="Normal 3 2 8 4 6" xfId="20006" xr:uid="{AD3EF3A6-B201-4B09-BE53-604DE6F2F0A1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3" xfId="12583" xr:uid="{00000000-0005-0000-0000-0000AA030000}"/>
    <cellStyle name="Normal 3 2 8 5 2 4" xfId="22050" xr:uid="{6E284446-C552-40B1-A4BF-E87A8DAFE19B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3" xfId="14395" xr:uid="{00000000-0005-0000-0000-0000A9030000}"/>
    <cellStyle name="Normal 3 2 8 5 3 4" xfId="23861" xr:uid="{C61E77EF-C6E9-4553-8FA8-2F284259F287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5" xfId="10575" xr:uid="{00000000-0005-0000-0000-0000A9030000}"/>
    <cellStyle name="Normal 3 2 8 5 6" xfId="20001" xr:uid="{41274682-41B8-45BB-BFF5-D526165831BE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3" xfId="12743" xr:uid="{00000000-0005-0000-0000-0000A3030000}"/>
    <cellStyle name="Normal 3 2 8 6 4" xfId="22215" xr:uid="{C0FDC06C-0CB4-41B2-84CA-C11C30F81590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3" xfId="12967" xr:uid="{00000000-0005-0000-0000-0000A2030000}"/>
    <cellStyle name="Normal 3 2 8 7 4" xfId="22440" xr:uid="{67272573-9380-425F-872D-F22AA4D2517A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9" xfId="10217" xr:uid="{00000000-0005-0000-0000-0000A2030000}"/>
    <cellStyle name="Normal 3 2 8 9 2" xfId="33626" xr:uid="{53DB58CD-81B7-4E72-860C-8BCA3446DA1A}"/>
    <cellStyle name="Normal 3 2 9" xfId="200" xr:uid="{00000000-0005-0000-0000-0000AA030000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3" xfId="12577" xr:uid="{00000000-0005-0000-0000-0000AC030000}"/>
    <cellStyle name="Normal 3 2 9 2 2 4" xfId="22044" xr:uid="{A1838154-8AA4-4832-B3D9-03EF6F2C91CC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3" xfId="14402" xr:uid="{00000000-0005-0000-0000-0000AB030000}"/>
    <cellStyle name="Normal 3 2 9 2 3 4" xfId="23868" xr:uid="{BAB0EA73-30FF-43C9-9FF2-6EF59F6E4791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5" xfId="10582" xr:uid="{00000000-0005-0000-0000-0000AB030000}"/>
    <cellStyle name="Normal 3 2 9 2 6" xfId="20008" xr:uid="{817BA6E6-C7EA-4FB5-B93B-EDC5F3D7B88B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3" xfId="12372" xr:uid="{00000000-0005-0000-0000-0000AD030000}"/>
    <cellStyle name="Normal 3 2 9 3 2 4" xfId="21834" xr:uid="{E413072F-17FC-430F-9759-68D23EA47674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3" xfId="14403" xr:uid="{00000000-0005-0000-0000-0000AC030000}"/>
    <cellStyle name="Normal 3 2 9 3 3 4" xfId="23869" xr:uid="{087B4F7A-14BB-4CF6-BE0E-54023B87B81A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5" xfId="10583" xr:uid="{00000000-0005-0000-0000-0000AC030000}"/>
    <cellStyle name="Normal 3 2 9 3 6" xfId="20009" xr:uid="{A2180C19-587A-4078-91ED-E5FD1E2625B6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3" xfId="12576" xr:uid="{00000000-0005-0000-0000-0000AE030000}"/>
    <cellStyle name="Normal 3 2 9 4 2 4" xfId="22043" xr:uid="{780A11DD-8679-4FF7-9D2D-30240E09C7A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3" xfId="14401" xr:uid="{00000000-0005-0000-0000-0000AD030000}"/>
    <cellStyle name="Normal 3 2 9 4 3 4" xfId="23867" xr:uid="{962AB58A-288D-4553-AC2E-786D1B17F0FD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5" xfId="10581" xr:uid="{00000000-0005-0000-0000-0000AD030000}"/>
    <cellStyle name="Normal 3 2 9 4 6" xfId="20007" xr:uid="{01584BEE-D4E4-4112-AB8C-24F7EC2B7050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3" xfId="12742" xr:uid="{00000000-0005-0000-0000-0000AB030000}"/>
    <cellStyle name="Normal 3 2 9 5 4" xfId="22214" xr:uid="{95A880CB-966D-4C57-9638-66A9C0CF329B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3" xfId="13035" xr:uid="{00000000-0005-0000-0000-0000AA030000}"/>
    <cellStyle name="Normal 3 2 9 6 4" xfId="22508" xr:uid="{8A4C6050-A3AD-455F-892E-1EB2253B4B14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3" xfId="14031" xr:uid="{00000000-0005-0000-0000-00009E040000}"/>
    <cellStyle name="Normal 3 3 2 2 2 4" xfId="23504" xr:uid="{C2CEEA4C-3193-476D-A53B-F8BC818C4F72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4" xfId="12139" xr:uid="{00000000-0005-0000-0000-00009E040000}"/>
    <cellStyle name="Normal 3 3 2 2 4 2" xfId="29650" xr:uid="{5C90610F-87F0-41B2-AE1D-8023CB8743E4}"/>
    <cellStyle name="Normal 3 3 2 2 5" xfId="32252" xr:uid="{E0337D3F-9DE5-401D-9A08-1D7A16E29472}"/>
    <cellStyle name="Normal 3 3 2 2 6" xfId="21602" xr:uid="{991153D5-E665-4B89-861B-57C537FDEA0A}"/>
    <cellStyle name="Normal 3 3 2 3" xfId="1777" xr:uid="{00000000-0005-0000-0000-00006A010000}"/>
    <cellStyle name="Normal 3 3 2 3 2" xfId="30838" xr:uid="{09AEA934-70D0-4FBE-B974-0717AFA400E0}"/>
    <cellStyle name="Normal 3 3 2 3 3" xfId="33430" xr:uid="{19580268-3D13-4287-AC3C-54F5D705B081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3" xfId="14032" xr:uid="{00000000-0005-0000-0000-00009F040000}"/>
    <cellStyle name="Normal 3 4 3 2 4" xfId="23505" xr:uid="{EB62521A-BC05-4D13-BD52-43A46343B6A0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4" xfId="12140" xr:uid="{00000000-0005-0000-0000-00009F040000}"/>
    <cellStyle name="Normal 3 4 3 4 2" xfId="29651" xr:uid="{D9E369A3-79DC-4015-B0F0-FB85923EDA54}"/>
    <cellStyle name="Normal 3 4 3 5" xfId="32253" xr:uid="{B5106466-9881-4758-B8C3-851FB6568F8C}"/>
    <cellStyle name="Normal 3 4 3 6" xfId="21603" xr:uid="{CADC5A50-9F83-422F-B69F-C53B02C750FC}"/>
    <cellStyle name="Normal 3 4 4" xfId="30839" xr:uid="{1CA9B026-06E6-42D7-8451-D48FAB152FC2}"/>
    <cellStyle name="Normal 3 4 4 2" xfId="33431" xr:uid="{D0F66EFC-EE70-48B3-81C3-795455094ED5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3" xfId="14029" xr:uid="{00000000-0005-0000-0000-0000A1040000}"/>
    <cellStyle name="Normal 3 6 3 2 4" xfId="23502" xr:uid="{659CB59B-5165-4604-BC50-552E5176482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4" xfId="12137" xr:uid="{00000000-0005-0000-0000-0000A1040000}"/>
    <cellStyle name="Normal 3 6 3 4 2" xfId="29648" xr:uid="{7AD21ABD-DBA6-46D6-9814-5216433EB62F}"/>
    <cellStyle name="Normal 3 6 3 5" xfId="32250" xr:uid="{2C62E4C6-2953-4BD7-8AD3-1CD41CEB0353}"/>
    <cellStyle name="Normal 3 6 3 6" xfId="21600" xr:uid="{0F52C726-4FE2-46C2-99AE-6A7976F91127}"/>
    <cellStyle name="Normal 3 6 4" xfId="1594" xr:uid="{00000000-0005-0000-0000-000070010000}"/>
    <cellStyle name="Normal 3 6 4 2" xfId="30836" xr:uid="{58AFB893-39FE-49B1-9812-D00F43BF44D2}"/>
    <cellStyle name="Normal 3 6 4 3" xfId="33428" xr:uid="{8B180928-53E6-48B8-8273-9B0D0F91E673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3" xfId="11008" xr:uid="{00000000-0005-0000-0000-000073010000}"/>
    <cellStyle name="Normal 3 8 2 4" xfId="20414" xr:uid="{0EFAD98F-345C-425E-89EA-21E65AEFC679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3" xfId="12917" xr:uid="{00000000-0005-0000-0000-000073010000}"/>
    <cellStyle name="Normal 3 8 3 4" xfId="22389" xr:uid="{EBA2D0F6-8917-4B78-8A4C-836956E8AAA0}"/>
    <cellStyle name="Normal 3 8 4" xfId="28471" xr:uid="{98D1ED52-36B4-42AC-9D37-0016A7E87E86}"/>
    <cellStyle name="Normal 3 8 5" xfId="31163" xr:uid="{93201BE6-81A0-40CD-B71D-9A59F081308A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3" xfId="14033" xr:uid="{00000000-0005-0000-0000-0000A3040000}"/>
    <cellStyle name="Normal 30 2 2 3 2" xfId="30840" xr:uid="{08B0055F-7713-4153-A8A0-B77D0FD4E721}"/>
    <cellStyle name="Normal 30 2 2 4" xfId="33432" xr:uid="{550042B3-6683-4667-971A-2C0564F46E38}"/>
    <cellStyle name="Normal 30 2 2 5" xfId="23506" xr:uid="{BF87F57A-468D-471C-AA01-7A43625C16FE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4" xfId="12141" xr:uid="{00000000-0005-0000-0000-0000A3040000}"/>
    <cellStyle name="Normal 30 2 4 2" xfId="29652" xr:uid="{F4C306C1-0D85-4593-A627-B5686BF67A81}"/>
    <cellStyle name="Normal 30 2 5" xfId="32254" xr:uid="{BAD4E6F4-D143-4ED1-9D22-E213AFDBCD01}"/>
    <cellStyle name="Normal 30 2 6" xfId="21604" xr:uid="{9AD711D9-1705-47D7-A80E-7214BB05780A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3" xfId="14034" xr:uid="{00000000-0005-0000-0000-0000A5040000}"/>
    <cellStyle name="Normal 31 2 2 3 2" xfId="30841" xr:uid="{2E0A20DA-C7AA-4E82-A1C1-AFF24A7781C9}"/>
    <cellStyle name="Normal 31 2 2 4" xfId="33433" xr:uid="{55CA4F5F-C6A4-4135-9A88-ECF673514E1C}"/>
    <cellStyle name="Normal 31 2 2 5" xfId="23507" xr:uid="{D0AA2384-19BC-4600-8DBD-7517B7EB7A81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4" xfId="12142" xr:uid="{00000000-0005-0000-0000-0000A5040000}"/>
    <cellStyle name="Normal 31 2 4 2" xfId="29653" xr:uid="{8A8B3C2B-722E-4944-85F1-5BCBE2E0E285}"/>
    <cellStyle name="Normal 31 2 5" xfId="32255" xr:uid="{E8705CDC-C1D9-49C8-8D4E-064D443569A8}"/>
    <cellStyle name="Normal 31 2 6" xfId="21605" xr:uid="{FA1A507F-B61D-4AB9-A425-6DA7290A24B0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3" xfId="14035" xr:uid="{00000000-0005-0000-0000-0000A7040000}"/>
    <cellStyle name="Normal 32 2 2 3 2" xfId="30842" xr:uid="{424FEBDF-B1B0-4640-962F-0FDB9A9C1BA3}"/>
    <cellStyle name="Normal 32 2 2 4" xfId="33434" xr:uid="{F4A40A2E-0E9C-4A13-BDD2-A26305220827}"/>
    <cellStyle name="Normal 32 2 2 5" xfId="23508" xr:uid="{F432EB20-E5B4-4A3B-A524-C7818C9F7E34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4" xfId="12143" xr:uid="{00000000-0005-0000-0000-0000A7040000}"/>
    <cellStyle name="Normal 32 2 4 2" xfId="29654" xr:uid="{9BA33E90-C832-4F47-B059-B5FC0F6CCB3D}"/>
    <cellStyle name="Normal 32 2 5" xfId="32256" xr:uid="{F784748C-9C48-42C4-BDC0-C0C89B298277}"/>
    <cellStyle name="Normal 32 2 6" xfId="21606" xr:uid="{D0550BCC-6C63-452F-B39E-7179D04AFA85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3" xfId="14036" xr:uid="{00000000-0005-0000-0000-0000A9040000}"/>
    <cellStyle name="Normal 33 2 2 3 2" xfId="30843" xr:uid="{D2C28FB2-DDBF-4852-8B80-5977D8CC8101}"/>
    <cellStyle name="Normal 33 2 2 4" xfId="33435" xr:uid="{93FACDD0-F6CE-4843-8D60-2789154615CE}"/>
    <cellStyle name="Normal 33 2 2 5" xfId="23509" xr:uid="{BED74D39-90C2-43BB-8682-1265F84FEEE8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4" xfId="12144" xr:uid="{00000000-0005-0000-0000-0000A9040000}"/>
    <cellStyle name="Normal 33 2 4 2" xfId="29655" xr:uid="{22452FAC-E755-41F5-B7D4-0414DE8BD1AB}"/>
    <cellStyle name="Normal 33 2 5" xfId="32257" xr:uid="{7D06CC79-0035-4F6F-8D04-D5894111E0CD}"/>
    <cellStyle name="Normal 33 2 6" xfId="21607" xr:uid="{12FD0341-A080-4342-9F67-EF8467205EB2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3" xfId="14037" xr:uid="{00000000-0005-0000-0000-0000AB040000}"/>
    <cellStyle name="Normal 34 2 2 3 2" xfId="30844" xr:uid="{1D12462E-7751-474E-AAFF-2B2153A37EFD}"/>
    <cellStyle name="Normal 34 2 2 4" xfId="33436" xr:uid="{73524AC0-C5CA-46FE-8DB2-B965DF7DADE0}"/>
    <cellStyle name="Normal 34 2 2 5" xfId="23510" xr:uid="{D4757F6B-7165-45F6-9063-C5ED15698B7D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4" xfId="12145" xr:uid="{00000000-0005-0000-0000-0000AB040000}"/>
    <cellStyle name="Normal 34 2 4 2" xfId="29656" xr:uid="{05AE1221-131C-41FE-A8C9-301F4AAB9064}"/>
    <cellStyle name="Normal 34 2 5" xfId="32258" xr:uid="{2D6094A3-3447-47A9-B4C2-D97D45A284AC}"/>
    <cellStyle name="Normal 34 2 6" xfId="21608" xr:uid="{D3AFE3F9-F629-492B-A86E-196AE50C9F4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3" xfId="14038" xr:uid="{00000000-0005-0000-0000-0000AD040000}"/>
    <cellStyle name="Normal 35 2 2 3 2" xfId="30845" xr:uid="{E4D188C4-5514-43B9-9507-40009889FD75}"/>
    <cellStyle name="Normal 35 2 2 4" xfId="33437" xr:uid="{1C69DAAC-2221-4E58-A7DA-A1F9636AB140}"/>
    <cellStyle name="Normal 35 2 2 5" xfId="23511" xr:uid="{C57394F0-D9F2-4FC3-BB97-F36E73F3F616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4" xfId="12146" xr:uid="{00000000-0005-0000-0000-0000AD040000}"/>
    <cellStyle name="Normal 35 2 4 2" xfId="29657" xr:uid="{BEC91C04-E672-4011-8220-65808A5FBF4F}"/>
    <cellStyle name="Normal 35 2 5" xfId="32259" xr:uid="{43CF9BD6-F46E-4B55-8764-818DCD6E71E6}"/>
    <cellStyle name="Normal 35 2 6" xfId="21609" xr:uid="{3F114FEB-908F-4904-98F9-253C2EA1016E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3" xfId="12147" xr:uid="{00000000-0005-0000-0000-0000AF040000}"/>
    <cellStyle name="Normal 36 2 3 2" xfId="30846" xr:uid="{B9B0F923-9DB2-4A54-825A-A9BB1276978C}"/>
    <cellStyle name="Normal 36 2 4" xfId="33438" xr:uid="{E2BC8D00-348A-4C8B-B5BC-763BC6A98043}"/>
    <cellStyle name="Normal 36 2 5" xfId="21610" xr:uid="{406817B4-9344-4C56-A64F-423DB6347D9A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3" xfId="14039" xr:uid="{00000000-0005-0000-0000-0000AF040000}"/>
    <cellStyle name="Normal 36 3 4" xfId="23512" xr:uid="{22AB879D-5E89-4C34-A667-9002987A9DFA}"/>
    <cellStyle name="Normal 36 4" xfId="29658" xr:uid="{253EAD7D-E329-48CD-829F-DD6C7B2AE5A9}"/>
    <cellStyle name="Normal 36 5" xfId="32260" xr:uid="{A62A57E5-00CB-4741-8426-37C717D75596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3" xfId="12148" xr:uid="{00000000-0005-0000-0000-0000B0040000}"/>
    <cellStyle name="Normal 37 2 3 2" xfId="30847" xr:uid="{5DE44E88-7F56-41C0-9BB2-7411036CD5C3}"/>
    <cellStyle name="Normal 37 2 4" xfId="33439" xr:uid="{D914B6F3-4EBC-4DDA-ABF4-B9D7C4AF6825}"/>
    <cellStyle name="Normal 37 2 5" xfId="21611" xr:uid="{0BCA3A90-5A57-4A13-AA82-B3B1C70103EE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3" xfId="14040" xr:uid="{00000000-0005-0000-0000-0000B0040000}"/>
    <cellStyle name="Normal 37 3 4" xfId="23513" xr:uid="{050247A0-41E0-4D1B-9DB2-12E3A9EBD949}"/>
    <cellStyle name="Normal 37 4" xfId="29659" xr:uid="{8DB5A353-1733-4FDD-A2C9-F08571DB7A88}"/>
    <cellStyle name="Normal 37 5" xfId="32261" xr:uid="{5EF74CE3-9918-433C-B0FA-49DBD317633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3" xfId="12149" xr:uid="{00000000-0005-0000-0000-0000B1040000}"/>
    <cellStyle name="Normal 38 2 3 2" xfId="30848" xr:uid="{53D1E092-27A5-486B-BF51-5BCF71160FFB}"/>
    <cellStyle name="Normal 38 2 4" xfId="33440" xr:uid="{803A1645-4C64-428D-B470-6630A77D28A6}"/>
    <cellStyle name="Normal 38 2 5" xfId="21612" xr:uid="{6CFBE117-EC4D-42AB-B352-1D478D269CAB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3" xfId="14041" xr:uid="{00000000-0005-0000-0000-0000B1040000}"/>
    <cellStyle name="Normal 38 3 4" xfId="23514" xr:uid="{24771220-ECAD-4A64-B988-5B43542E1BCF}"/>
    <cellStyle name="Normal 38 4" xfId="29660" xr:uid="{02CB9577-AB0E-4962-848E-7DF0A8B0CE85}"/>
    <cellStyle name="Normal 38 5" xfId="32262" xr:uid="{8EC1D7FB-6AE2-466C-A222-F25BB9578421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3" xfId="12150" xr:uid="{00000000-0005-0000-0000-0000B2040000}"/>
    <cellStyle name="Normal 39 2 3 2" xfId="30849" xr:uid="{9E32A764-E423-4501-89C0-02D6C646C6B8}"/>
    <cellStyle name="Normal 39 2 4" xfId="33441" xr:uid="{275FD2E4-D0AA-4711-B1AA-E2ED45F3AEFB}"/>
    <cellStyle name="Normal 39 2 5" xfId="21613" xr:uid="{477F99FB-B278-4E85-9F5D-CB55E1598D60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3" xfId="14042" xr:uid="{00000000-0005-0000-0000-0000B2040000}"/>
    <cellStyle name="Normal 39 3 4" xfId="23515" xr:uid="{B80BA2BC-D210-46CB-BA31-F7AD6FC7BCC5}"/>
    <cellStyle name="Normal 39 4" xfId="29661" xr:uid="{F3923A6D-1FCF-4BA7-9961-672CA89A1DB5}"/>
    <cellStyle name="Normal 39 5" xfId="32263" xr:uid="{97120FAE-C24E-4D91-B6CA-D00CD3E409F2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3" xfId="14044" xr:uid="{00000000-0005-0000-0000-0000B4040000}"/>
    <cellStyle name="Normal 4 2 2 2 4" xfId="23517" xr:uid="{28233D0D-C39A-4D16-9BBD-CA70663F21FB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4" xfId="12152" xr:uid="{00000000-0005-0000-0000-0000B4040000}"/>
    <cellStyle name="Normal 4 2 2 4 2" xfId="29663" xr:uid="{530B238D-60F3-412D-A487-A6AFB43D1410}"/>
    <cellStyle name="Normal 4 2 2 5" xfId="32265" xr:uid="{AA0DAC9C-F8BB-47F6-956B-D16355E9BBBC}"/>
    <cellStyle name="Normal 4 2 2 6" xfId="21615" xr:uid="{35CE1606-1406-4167-84DA-61021CEA52F1}"/>
    <cellStyle name="Normal 4 2 3" xfId="1595" xr:uid="{00000000-0005-0000-0000-000077010000}"/>
    <cellStyle name="Normal 4 2 3 2" xfId="30851" xr:uid="{37FA5C70-6DA9-4168-8BCC-F35DEC49729A}"/>
    <cellStyle name="Normal 4 2 3 3" xfId="33443" xr:uid="{7544776E-2554-4359-BBBB-60C5F46D8B19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3" xfId="12151" xr:uid="{00000000-0005-0000-0000-0000B5040000}"/>
    <cellStyle name="Normal 4 3 2 2 4" xfId="21614" xr:uid="{3D15E920-F58B-499F-AF0D-97536D100643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3" xfId="14043" xr:uid="{00000000-0005-0000-0000-0000B5040000}"/>
    <cellStyle name="Normal 4 3 2 3 4" xfId="23516" xr:uid="{311F35CB-5F00-4A25-8323-D2BF4E60F242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5" xfId="10585" xr:uid="{00000000-0005-0000-0000-0000C6030000}"/>
    <cellStyle name="Normal 4 3 2 5 2" xfId="29662" xr:uid="{720D2BA3-3E84-4BCC-954F-A526440A1E23}"/>
    <cellStyle name="Normal 4 3 2 6" xfId="32264" xr:uid="{C8DE8AF0-A3BC-494C-AF87-B357AC12225B}"/>
    <cellStyle name="Normal 4 3 2 7" xfId="20011" xr:uid="{37F6DCBB-6003-4164-BFF9-B83FFAD9B02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3" xfId="12575" xr:uid="{00000000-0005-0000-0000-0000C8030000}"/>
    <cellStyle name="Normal 4 3 3 2 4" xfId="22042" xr:uid="{9930BDC8-6680-4ABF-B379-992E212E5AEC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3" xfId="14404" xr:uid="{00000000-0005-0000-0000-0000C7030000}"/>
    <cellStyle name="Normal 4 3 3 3 4" xfId="23870" xr:uid="{01944033-7E95-4AC7-B8FC-A530BD3B63BC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5" xfId="10586" xr:uid="{00000000-0005-0000-0000-0000C7030000}"/>
    <cellStyle name="Normal 4 3 3 5 2" xfId="30850" xr:uid="{0608DAC7-6311-4754-A9C2-90E067F72234}"/>
    <cellStyle name="Normal 4 3 3 6" xfId="33442" xr:uid="{66625077-0576-435A-842D-F395A9DD45A9}"/>
    <cellStyle name="Normal 4 3 3 7" xfId="20012" xr:uid="{EAA4C007-1E9C-4A7C-9BBC-0E928473A95D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6" xfId="10584" xr:uid="{00000000-0005-0000-0000-0000C5030000}"/>
    <cellStyle name="Normal 4 3 7" xfId="20010" xr:uid="{4157B7FE-FB90-42ED-8E2A-9673B0408881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9" xfId="1028" xr:uid="{00000000-0005-0000-0000-0000CD030000}"/>
    <cellStyle name="Normal 4 9 2" xfId="33635" xr:uid="{CD1DD3D8-F8AF-4B7C-BB8D-9DFE231EC336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3" xfId="12153" xr:uid="{00000000-0005-0000-0000-0000B6040000}"/>
    <cellStyle name="Normal 40 2 3 2" xfId="30852" xr:uid="{CA51F7E4-026F-4881-8CF6-DB2BCD63ADB2}"/>
    <cellStyle name="Normal 40 2 4" xfId="33444" xr:uid="{BB2BA00F-8578-4AAB-B938-1B9732CE7405}"/>
    <cellStyle name="Normal 40 2 5" xfId="21616" xr:uid="{CA3328F2-06E1-4577-BE95-CA5540FB3EB1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3" xfId="14045" xr:uid="{00000000-0005-0000-0000-0000B6040000}"/>
    <cellStyle name="Normal 40 3 4" xfId="23518" xr:uid="{926315DF-E19A-4FC1-B890-6BCCEF8A6542}"/>
    <cellStyle name="Normal 40 4" xfId="29664" xr:uid="{D6ABF50B-F58E-405D-A6AA-183D3A0CA70C}"/>
    <cellStyle name="Normal 40 5" xfId="32266" xr:uid="{40633490-5BC4-4F12-8D00-9218A7254C95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3" xfId="12154" xr:uid="{00000000-0005-0000-0000-0000B7040000}"/>
    <cellStyle name="Normal 41 2 3 2" xfId="30853" xr:uid="{33FCE47A-8FE1-46FB-AA27-A1B2612F6E60}"/>
    <cellStyle name="Normal 41 2 4" xfId="33445" xr:uid="{894AE46D-EF90-4D28-98E8-8010FE4714A1}"/>
    <cellStyle name="Normal 41 2 5" xfId="21617" xr:uid="{B0B0D3AD-50C9-4B22-B730-C5D77BB2FA30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3" xfId="14046" xr:uid="{00000000-0005-0000-0000-0000B7040000}"/>
    <cellStyle name="Normal 41 3 4" xfId="23519" xr:uid="{63AA2231-5943-41AF-A62B-50B6ECD9806B}"/>
    <cellStyle name="Normal 41 4" xfId="29665" xr:uid="{D996F330-99CF-4125-8327-D669EE3D8276}"/>
    <cellStyle name="Normal 41 5" xfId="32267" xr:uid="{C80EE8EF-BBF1-4739-931F-229439AC3CB9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3" xfId="12155" xr:uid="{00000000-0005-0000-0000-0000B8040000}"/>
    <cellStyle name="Normal 42 2 3 2" xfId="30854" xr:uid="{94EC3281-32D0-4381-B220-055BC8D8A340}"/>
    <cellStyle name="Normal 42 2 4" xfId="33446" xr:uid="{E4C0B589-1D5B-4280-886C-3B9B11CC8F73}"/>
    <cellStyle name="Normal 42 2 5" xfId="21618" xr:uid="{7163A19F-6259-46B3-85AE-0B3372B262A8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3" xfId="14047" xr:uid="{00000000-0005-0000-0000-0000B8040000}"/>
    <cellStyle name="Normal 42 3 4" xfId="23520" xr:uid="{ED14ACF3-532C-4093-92F4-0BCFA77F08DB}"/>
    <cellStyle name="Normal 42 4" xfId="29666" xr:uid="{210CF7CC-9DB8-4E27-A298-2F3B11E7538B}"/>
    <cellStyle name="Normal 42 5" xfId="32268" xr:uid="{31F8F20B-F57D-45B7-A252-29E889113A59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3" xfId="12156" xr:uid="{00000000-0005-0000-0000-0000B9040000}"/>
    <cellStyle name="Normal 43 2 3 2" xfId="30855" xr:uid="{3C949273-5E1F-4E7E-925A-6C576E962936}"/>
    <cellStyle name="Normal 43 2 4" xfId="33447" xr:uid="{67CD14F7-322F-4EF8-B20E-B738FD8718D1}"/>
    <cellStyle name="Normal 43 2 5" xfId="21619" xr:uid="{4C0B439A-DE4D-46CC-BB21-DEC5ACAF87C1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3" xfId="14048" xr:uid="{00000000-0005-0000-0000-0000B9040000}"/>
    <cellStyle name="Normal 43 3 4" xfId="23521" xr:uid="{3302C306-68CE-4819-A040-FCEA6DF8FB79}"/>
    <cellStyle name="Normal 43 4" xfId="29667" xr:uid="{1737EF72-FE27-466C-AE81-E876351B34A1}"/>
    <cellStyle name="Normal 43 5" xfId="32269" xr:uid="{CCF09D38-66CC-4E51-A78F-1BAC9B233DE5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3" xfId="12573" xr:uid="{00000000-0005-0000-0000-0000D5030000}"/>
    <cellStyle name="Normal 44 2 2 2 4" xfId="22040" xr:uid="{C59E0D60-F4EC-4CDE-87B3-62E377BA6D20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3" xfId="14406" xr:uid="{00000000-0005-0000-0000-0000D4030000}"/>
    <cellStyle name="Normal 44 2 2 3 4" xfId="23872" xr:uid="{A34F8B0B-BB73-485A-9820-30719745DB5A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5" xfId="10595" xr:uid="{00000000-0005-0000-0000-0000D4030000}"/>
    <cellStyle name="Normal 44 2 2 6" xfId="20014" xr:uid="{78285F0C-A9F0-4A04-A7F3-485EF1D9213F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3" xfId="12574" xr:uid="{00000000-0005-0000-0000-0000D4030000}"/>
    <cellStyle name="Normal 44 2 3 4" xfId="22041" xr:uid="{7F36FA7C-C098-4C44-BA9A-DBC9DEC45457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3" xfId="14405" xr:uid="{00000000-0005-0000-0000-0000D3030000}"/>
    <cellStyle name="Normal 44 2 4 4" xfId="23871" xr:uid="{7DF4AC67-09E1-4DFE-850E-2A103E239525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6" xfId="10594" xr:uid="{00000000-0005-0000-0000-0000D3030000}"/>
    <cellStyle name="Normal 44 2 6 2" xfId="30856" xr:uid="{BC9DD830-6E55-40CB-8B15-2737DC0FE20E}"/>
    <cellStyle name="Normal 44 2 7" xfId="33448" xr:uid="{183A7597-BD41-4E95-9175-D9C9717B47E4}"/>
    <cellStyle name="Normal 44 2 8" xfId="20013" xr:uid="{37A2551D-23DC-4E76-81DD-FECD5FFB6AD8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3" xfId="12157" xr:uid="{00000000-0005-0000-0000-0000BA040000}"/>
    <cellStyle name="Normal 44 3 4" xfId="21620" xr:uid="{318E1DB5-A2D7-4A30-9D33-707789568C96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3" xfId="14049" xr:uid="{00000000-0005-0000-0000-0000BA040000}"/>
    <cellStyle name="Normal 44 4 4" xfId="23522" xr:uid="{AAB28394-FF4E-4974-8E14-9CD9A434674B}"/>
    <cellStyle name="Normal 44 5" xfId="29668" xr:uid="{85F78378-AACA-416E-B614-86329F7864CA}"/>
    <cellStyle name="Normal 44 6" xfId="32270" xr:uid="{16362EE9-A662-42BA-A427-75B87E0AD1C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3" xfId="12158" xr:uid="{00000000-0005-0000-0000-0000BB040000}"/>
    <cellStyle name="Normal 45 2 3 2" xfId="30857" xr:uid="{00BD7FDE-18ED-4DC9-950A-7B117D9D179D}"/>
    <cellStyle name="Normal 45 2 4" xfId="33449" xr:uid="{A3DF2944-E726-4CA6-BC0B-52B82D08B9F1}"/>
    <cellStyle name="Normal 45 2 5" xfId="21621" xr:uid="{12A06D09-BE64-4C8E-A853-B2F16FB1DA20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3" xfId="14050" xr:uid="{00000000-0005-0000-0000-0000BB040000}"/>
    <cellStyle name="Normal 45 3 4" xfId="23523" xr:uid="{33CB5028-D956-4C9A-87F9-FE4E58D6A6CB}"/>
    <cellStyle name="Normal 45 4" xfId="29669" xr:uid="{C2157334-09D2-4E62-B306-549FBAF34CF3}"/>
    <cellStyle name="Normal 45 5" xfId="32271" xr:uid="{564463A0-56FA-4AE1-BA4A-229FB566F0F8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3" xfId="12159" xr:uid="{00000000-0005-0000-0000-0000BC040000}"/>
    <cellStyle name="Normal 46 2 3 2" xfId="30858" xr:uid="{B54B5BC4-C4E1-41BC-9833-70AEFA65724B}"/>
    <cellStyle name="Normal 46 2 4" xfId="33450" xr:uid="{CE8B063F-F5BB-462D-BA0F-BC025BAF25C9}"/>
    <cellStyle name="Normal 46 2 5" xfId="21622" xr:uid="{03EB31A4-5D06-49C4-948D-C2CA1613B0C5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3" xfId="14051" xr:uid="{00000000-0005-0000-0000-0000BC040000}"/>
    <cellStyle name="Normal 46 3 4" xfId="23524" xr:uid="{5976E002-7321-47CB-97E3-82DBF4440673}"/>
    <cellStyle name="Normal 46 4" xfId="29670" xr:uid="{B17B81E3-D732-406E-9C1F-31B7D2036427}"/>
    <cellStyle name="Normal 46 5" xfId="32272" xr:uid="{95EA7DB4-E1A6-46D2-A470-0C2CD044A97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3" xfId="12160" xr:uid="{00000000-0005-0000-0000-0000BD040000}"/>
    <cellStyle name="Normal 47 2 3 2" xfId="30859" xr:uid="{A0B04BF6-6892-4DD4-AFD6-25B4BAE87C98}"/>
    <cellStyle name="Normal 47 2 4" xfId="33451" xr:uid="{9217B9B1-126F-4272-94EF-86BD74C946C7}"/>
    <cellStyle name="Normal 47 2 5" xfId="21623" xr:uid="{F27195D6-13F4-4A83-AFC6-79EBC925CBA3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3" xfId="14052" xr:uid="{00000000-0005-0000-0000-0000BD040000}"/>
    <cellStyle name="Normal 47 3 4" xfId="23525" xr:uid="{93C896EF-166E-4442-A58F-29E3DD192073}"/>
    <cellStyle name="Normal 47 4" xfId="29671" xr:uid="{9E7E59C1-4344-4EBF-A225-738AEB2225EB}"/>
    <cellStyle name="Normal 47 5" xfId="32273" xr:uid="{DD5151A0-968A-4EC4-ACAD-495A664802EF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3" xfId="12161" xr:uid="{00000000-0005-0000-0000-0000BE040000}"/>
    <cellStyle name="Normal 48 2 3 2" xfId="30860" xr:uid="{98A6F0B1-DD29-4DC1-95FC-1201C73A59BF}"/>
    <cellStyle name="Normal 48 2 4" xfId="33452" xr:uid="{3E2A0735-FBFD-4D46-BB60-442403F94C32}"/>
    <cellStyle name="Normal 48 2 5" xfId="21624" xr:uid="{B53D5F05-C4CF-438F-A556-C730AD7475C0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3" xfId="14053" xr:uid="{00000000-0005-0000-0000-0000BE040000}"/>
    <cellStyle name="Normal 48 3 4" xfId="23526" xr:uid="{AD642BA9-62B6-47A0-94F7-6FCDB0272B91}"/>
    <cellStyle name="Normal 48 4" xfId="29672" xr:uid="{61018EF5-CCDF-4103-8C2D-04722E0FD02C}"/>
    <cellStyle name="Normal 48 5" xfId="32274" xr:uid="{A4242EBB-2397-4061-AF5B-D4DD79955F7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3" xfId="12162" xr:uid="{00000000-0005-0000-0000-0000BF040000}"/>
    <cellStyle name="Normal 49 2 3 2" xfId="30861" xr:uid="{024A4957-01AD-45CA-9EB9-BA44A0536456}"/>
    <cellStyle name="Normal 49 2 4" xfId="33453" xr:uid="{245723DC-0E1A-4AEA-9979-483BC27802DF}"/>
    <cellStyle name="Normal 49 2 5" xfId="21625" xr:uid="{2A5F40E9-F26D-4B14-BBA9-F36EFA196C11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3" xfId="14054" xr:uid="{00000000-0005-0000-0000-0000BF040000}"/>
    <cellStyle name="Normal 49 3 4" xfId="23527" xr:uid="{5DA36323-0ABA-498F-8E16-E4EFD48D26E2}"/>
    <cellStyle name="Normal 49 4" xfId="29673" xr:uid="{B285BFDD-D58F-4C67-A3C1-062F348CAD28}"/>
    <cellStyle name="Normal 49 5" xfId="32275" xr:uid="{51DECF8C-8AF7-464B-BBF7-8884D502DDFD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3" xfId="14056" xr:uid="{00000000-0005-0000-0000-0000C1040000}"/>
    <cellStyle name="Normal 5 2 3 2 4" xfId="23529" xr:uid="{60956F79-7A86-4BB6-AC28-22FF52B4ED87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4" xfId="12164" xr:uid="{00000000-0005-0000-0000-0000C1040000}"/>
    <cellStyle name="Normal 5 2 3 4 2" xfId="29675" xr:uid="{21701743-272E-476A-B5E8-F915CCB9F008}"/>
    <cellStyle name="Normal 5 2 3 5" xfId="32277" xr:uid="{4085EA6F-E2E9-4942-A172-C315A097571E}"/>
    <cellStyle name="Normal 5 2 3 6" xfId="21627" xr:uid="{A73153E7-6E58-49DB-B79D-B0AAE561157B}"/>
    <cellStyle name="Normal 5 2 4" xfId="30863" xr:uid="{DF94BC57-0219-4998-831A-E02CA53D63B0}"/>
    <cellStyle name="Normal 5 2 4 2" xfId="33455" xr:uid="{F64F8BAB-494E-4738-AD30-E3C9D5318E79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3" xfId="12163" xr:uid="{00000000-0005-0000-0000-0000C3040000}"/>
    <cellStyle name="Normal 5 4 2 2 4" xfId="21626" xr:uid="{EFDCB277-EA9C-41C9-8CC3-6043FBC72627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3" xfId="14055" xr:uid="{00000000-0005-0000-0000-0000C3040000}"/>
    <cellStyle name="Normal 5 4 2 3 4" xfId="23528" xr:uid="{C8EA83AE-E109-4893-85FB-F51D7A7DBB41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5" xfId="10603" xr:uid="{00000000-0005-0000-0000-0000EC030000}"/>
    <cellStyle name="Normal 5 4 2 5 2" xfId="29674" xr:uid="{ED54152B-3C2D-4EB7-BCD7-14EA17687BCA}"/>
    <cellStyle name="Normal 5 4 2 6" xfId="32276" xr:uid="{C5DB0C44-B60C-4B21-9074-69E522ADF397}"/>
    <cellStyle name="Normal 5 4 2 7" xfId="20016" xr:uid="{E8947193-00EC-4230-B230-09539315283D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3" xfId="12572" xr:uid="{00000000-0005-0000-0000-0000EE030000}"/>
    <cellStyle name="Normal 5 4 3 2 4" xfId="22039" xr:uid="{E068C719-BF64-4512-A920-1AAB48889CB2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3" xfId="14407" xr:uid="{00000000-0005-0000-0000-0000ED030000}"/>
    <cellStyle name="Normal 5 4 3 3 4" xfId="23873" xr:uid="{4277F5DF-970A-4EDF-AB73-098D1C602BA8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5" xfId="10604" xr:uid="{00000000-0005-0000-0000-0000ED030000}"/>
    <cellStyle name="Normal 5 4 3 5 2" xfId="30862" xr:uid="{1F24EDBA-D5CB-4A35-A2F6-43E9854C5E3D}"/>
    <cellStyle name="Normal 5 4 3 6" xfId="33454" xr:uid="{C3EFC7C6-8D80-4E65-827E-D662349F7BBC}"/>
    <cellStyle name="Normal 5 4 3 7" xfId="20017" xr:uid="{EE9877B3-B924-46D6-BA9D-3B53C788DF56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6" xfId="10602" xr:uid="{00000000-0005-0000-0000-0000EB030000}"/>
    <cellStyle name="Normal 5 4 7" xfId="20015" xr:uid="{4E509704-C3A5-4CFD-946B-EBF5B47F8A4F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3" xfId="12571" xr:uid="{00000000-0005-0000-0000-0000F1030000}"/>
    <cellStyle name="Normal 5 5 2 2 2 4" xfId="22038" xr:uid="{A6BE770F-3B3F-4135-8F70-CB826BA839B2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3" xfId="14409" xr:uid="{00000000-0005-0000-0000-0000F0030000}"/>
    <cellStyle name="Normal 5 5 2 2 3 4" xfId="23875" xr:uid="{140199F5-3D07-4BA1-9C28-D562A4A2CBD1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5" xfId="10606" xr:uid="{00000000-0005-0000-0000-0000F0030000}"/>
    <cellStyle name="Normal 5 5 2 2 6" xfId="20019" xr:uid="{34BD648F-A179-49CA-86AF-4C12F266C1AF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3" xfId="12570" xr:uid="{00000000-0005-0000-0000-0000F2030000}"/>
    <cellStyle name="Normal 5 5 2 3 2 4" xfId="22037" xr:uid="{ADEAD9F4-A6D6-432D-9DC2-AEEE8B5D1172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3" xfId="14410" xr:uid="{00000000-0005-0000-0000-0000F1030000}"/>
    <cellStyle name="Normal 5 5 2 3 3 4" xfId="23876" xr:uid="{F338D0EB-8256-4953-B1CD-DD990A89EC69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5" xfId="10607" xr:uid="{00000000-0005-0000-0000-0000F1030000}"/>
    <cellStyle name="Normal 5 5 2 3 6" xfId="20020" xr:uid="{8A978779-E705-4B94-99ED-B5F5529BAC51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3" xfId="12386" xr:uid="{00000000-0005-0000-0000-0000F0030000}"/>
    <cellStyle name="Normal 5 5 2 4 4" xfId="21844" xr:uid="{2917CA5C-207C-42CB-AE89-6A27E24F0B7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3" xfId="14408" xr:uid="{00000000-0005-0000-0000-0000EF030000}"/>
    <cellStyle name="Normal 5 5 2 5 4" xfId="23874" xr:uid="{3C4814F5-9BFE-4B48-8154-29DA412567BE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7" xfId="10605" xr:uid="{00000000-0005-0000-0000-0000EF030000}"/>
    <cellStyle name="Normal 5 5 2 8" xfId="20018" xr:uid="{C8ECCA49-8874-4B04-8BD5-E8ADB28BDAF1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3" xfId="12165" xr:uid="{00000000-0005-0000-0000-0000C4040000}"/>
    <cellStyle name="Normal 50 2 3 2" xfId="30864" xr:uid="{84EA7CE9-0708-45E2-B7F7-445B3DFB1FAC}"/>
    <cellStyle name="Normal 50 2 4" xfId="33456" xr:uid="{80F3CA7D-A563-4D2F-8ACC-3F3A4780C6C7}"/>
    <cellStyle name="Normal 50 2 5" xfId="21628" xr:uid="{3B0D491D-2486-45D0-9396-671987AAC016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3" xfId="14057" xr:uid="{00000000-0005-0000-0000-0000C4040000}"/>
    <cellStyle name="Normal 50 3 4" xfId="23530" xr:uid="{818ED794-F520-496E-AC87-70461BDDE592}"/>
    <cellStyle name="Normal 50 4" xfId="29676" xr:uid="{33F172C9-0557-427D-87D4-296106E03DEB}"/>
    <cellStyle name="Normal 50 5" xfId="32278" xr:uid="{60E0FF6D-4738-4AFE-8346-B7A9BC10B23D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3" xfId="12166" xr:uid="{00000000-0005-0000-0000-0000C5040000}"/>
    <cellStyle name="Normal 51 2 3 2" xfId="30865" xr:uid="{2A33F703-8780-44E3-8F9D-879B59B0D621}"/>
    <cellStyle name="Normal 51 2 4" xfId="33457" xr:uid="{473E4432-B6CF-4FD8-B99C-9E2124D0F4E8}"/>
    <cellStyle name="Normal 51 2 5" xfId="21629" xr:uid="{80928613-0394-4E7A-8AFA-ADC6D10E126C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3" xfId="14058" xr:uid="{00000000-0005-0000-0000-0000C5040000}"/>
    <cellStyle name="Normal 51 3 4" xfId="23531" xr:uid="{68D409EF-52F4-4E1F-B5CC-BEE5E6347838}"/>
    <cellStyle name="Normal 51 4" xfId="29677" xr:uid="{E8F75596-9759-404C-B5C5-A8123F9A28DA}"/>
    <cellStyle name="Normal 51 5" xfId="32279" xr:uid="{362C81EB-FCC2-4021-AA1D-5A010019DD53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3" xfId="12167" xr:uid="{00000000-0005-0000-0000-0000C6040000}"/>
    <cellStyle name="Normal 52 2 3 2" xfId="30866" xr:uid="{5A286AFB-C8D5-4851-ABA3-0571B8A624DB}"/>
    <cellStyle name="Normal 52 2 4" xfId="33458" xr:uid="{4BD106B8-FC57-4A05-BF8A-E0B3A44279CC}"/>
    <cellStyle name="Normal 52 2 5" xfId="21630" xr:uid="{991C604A-E513-4E9C-9C57-F3428DE7D098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3" xfId="14059" xr:uid="{00000000-0005-0000-0000-0000C6040000}"/>
    <cellStyle name="Normal 52 3 4" xfId="23532" xr:uid="{0B54CB5F-9A66-4F74-AA27-7262398D4D59}"/>
    <cellStyle name="Normal 52 4" xfId="29678" xr:uid="{804EA501-52B2-46DA-BD50-A49CBD17A8B0}"/>
    <cellStyle name="Normal 52 5" xfId="32280" xr:uid="{13CE3482-46EA-4675-9FF0-3839ADD9206D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3" xfId="12168" xr:uid="{00000000-0005-0000-0000-0000C7040000}"/>
    <cellStyle name="Normal 53 2 3 2" xfId="30867" xr:uid="{3C965CEE-8BCC-497B-A152-CB83AC3FA9FE}"/>
    <cellStyle name="Normal 53 2 4" xfId="33459" xr:uid="{557F3222-DF1C-496B-B92D-EF3708A3FFB5}"/>
    <cellStyle name="Normal 53 2 5" xfId="21631" xr:uid="{8B29D6DA-59F4-43B2-AA68-49C40E41DB7B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3" xfId="14060" xr:uid="{00000000-0005-0000-0000-0000C7040000}"/>
    <cellStyle name="Normal 53 3 4" xfId="23533" xr:uid="{5055FC29-CAB0-4119-BCBB-BC18C10F67C6}"/>
    <cellStyle name="Normal 53 4" xfId="29679" xr:uid="{732B2E9C-D8FB-4925-81AC-6420A98456F8}"/>
    <cellStyle name="Normal 53 5" xfId="32281" xr:uid="{CBDE13EE-1AB5-4121-A994-9F55EC4EA828}"/>
    <cellStyle name="Normal 54" xfId="1070" xr:uid="{00000000-0005-0000-0000-0000FA030000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3" xfId="12569" xr:uid="{00000000-0005-0000-0000-0000FC030000}"/>
    <cellStyle name="Normal 54 2 2 4" xfId="22036" xr:uid="{4E9ABEF9-1EB9-41D2-97DE-948418EF1584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3" xfId="14411" xr:uid="{00000000-0005-0000-0000-0000FB030000}"/>
    <cellStyle name="Normal 54 2 3 4" xfId="23877" xr:uid="{B1AD6859-F04A-4932-AB9B-3C4A9C66119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5" xfId="10611" xr:uid="{00000000-0005-0000-0000-0000FB030000}"/>
    <cellStyle name="Normal 54 2 5 2" xfId="30868" xr:uid="{D55A6AF5-C81E-4C28-97AF-8E52A04EF330}"/>
    <cellStyle name="Normal 54 2 6" xfId="33460" xr:uid="{4CE2BFA3-77D8-4C30-9F3D-CEC7E47DB2C4}"/>
    <cellStyle name="Normal 54 2 7" xfId="20022" xr:uid="{7ED2A35D-3141-4B92-9A20-4616715E91C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3" xfId="12568" xr:uid="{00000000-0005-0000-0000-0000FD030000}"/>
    <cellStyle name="Normal 54 3 2 4" xfId="22035" xr:uid="{28672DA7-E752-4107-8390-DCC85117DFBC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3" xfId="14412" xr:uid="{00000000-0005-0000-0000-0000FC030000}"/>
    <cellStyle name="Normal 54 3 3 4" xfId="23878" xr:uid="{9DDAAF7E-4E0F-416F-AD21-3B828B5A47E0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5" xfId="10612" xr:uid="{00000000-0005-0000-0000-0000FC030000}"/>
    <cellStyle name="Normal 54 3 6" xfId="20023" xr:uid="{B4101BB7-7DBF-4539-93FD-ED483A5E5390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3" xfId="12169" xr:uid="{00000000-0005-0000-0000-0000C8040000}"/>
    <cellStyle name="Normal 54 4 4" xfId="21632" xr:uid="{44BDB898-8D33-4480-A36C-0F98013FE9B4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3" xfId="14061" xr:uid="{00000000-0005-0000-0000-0000C8040000}"/>
    <cellStyle name="Normal 54 5 4" xfId="23534" xr:uid="{79CBE3E8-EBCE-4EAD-A210-69A20F9004E7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7" xfId="10610" xr:uid="{00000000-0005-0000-0000-0000FA030000}"/>
    <cellStyle name="Normal 54 7 2" xfId="29680" xr:uid="{A8C1B1D9-EE30-4236-BFB0-77C960F39650}"/>
    <cellStyle name="Normal 54 8" xfId="32282" xr:uid="{76DA8ED3-D275-49CE-9269-3DF83DB7727C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3" xfId="12170" xr:uid="{00000000-0005-0000-0000-0000C9040000}"/>
    <cellStyle name="Normal 55 2 3 2" xfId="30869" xr:uid="{9784F728-8DAD-441C-AE44-7ABFF3DB5B4E}"/>
    <cellStyle name="Normal 55 2 4" xfId="33461" xr:uid="{4E6B0BA7-EB4F-4C91-9C86-3761359582A5}"/>
    <cellStyle name="Normal 55 2 5" xfId="21633" xr:uid="{99B896E6-7834-49F9-9EF5-553D07ADB73A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3" xfId="14062" xr:uid="{00000000-0005-0000-0000-0000C9040000}"/>
    <cellStyle name="Normal 55 3 4" xfId="23535" xr:uid="{582E0F94-55E2-46C6-8021-0CD5535541EA}"/>
    <cellStyle name="Normal 55 4" xfId="29681" xr:uid="{32CF5D97-8195-44AC-9BD6-1A6CAFEB816D}"/>
    <cellStyle name="Normal 55 5" xfId="32283" xr:uid="{DA9E863A-CC06-460A-8A1F-CEE635D8C46C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3" xfId="12171" xr:uid="{00000000-0005-0000-0000-0000CA040000}"/>
    <cellStyle name="Normal 56 2 3 2" xfId="30870" xr:uid="{DC086DDF-77D0-4861-B30C-18D0E2926565}"/>
    <cellStyle name="Normal 56 2 4" xfId="33462" xr:uid="{CB5392EB-8F32-425A-A0E7-95B27A1A8D7B}"/>
    <cellStyle name="Normal 56 2 5" xfId="21634" xr:uid="{422F50DA-9AA2-487E-9C3B-7A36E64DD884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3" xfId="14063" xr:uid="{00000000-0005-0000-0000-0000CA040000}"/>
    <cellStyle name="Normal 56 3 4" xfId="23536" xr:uid="{B18ED408-1C78-41C5-AE63-C80D7D0B4762}"/>
    <cellStyle name="Normal 56 4" xfId="29682" xr:uid="{51298B42-08C8-4D77-B4A0-78DEFCFF8627}"/>
    <cellStyle name="Normal 56 5" xfId="32284" xr:uid="{3FBE4B18-905C-4068-BC5B-47679955AF43}"/>
    <cellStyle name="Normal 57" xfId="1075" xr:uid="{00000000-0005-0000-0000-0000FF03000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3" xfId="12567" xr:uid="{00000000-0005-0000-0000-000001040000}"/>
    <cellStyle name="Normal 57 2 2 4" xfId="22034" xr:uid="{4729B8C1-9312-4B91-B7CA-4436BD131361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3" xfId="14413" xr:uid="{00000000-0005-0000-0000-000000040000}"/>
    <cellStyle name="Normal 57 2 3 4" xfId="23879" xr:uid="{55198ABA-4CDB-491D-9C91-2DBB07ADD39B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5" xfId="10614" xr:uid="{00000000-0005-0000-0000-000000040000}"/>
    <cellStyle name="Normal 57 2 5 2" xfId="30871" xr:uid="{B507DF9E-B23C-465F-BD7B-C3D30124C072}"/>
    <cellStyle name="Normal 57 2 6" xfId="33463" xr:uid="{2B6B8CE9-1D89-4753-9BEC-78E846F811A5}"/>
    <cellStyle name="Normal 57 2 7" xfId="20025" xr:uid="{F3BE7206-2F27-4E65-860A-865CCB4CF11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3" xfId="12566" xr:uid="{00000000-0005-0000-0000-000002040000}"/>
    <cellStyle name="Normal 57 3 2 4" xfId="22033" xr:uid="{7B6F6D61-6B73-4C52-A467-5C8436B3C930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3" xfId="14414" xr:uid="{00000000-0005-0000-0000-000001040000}"/>
    <cellStyle name="Normal 57 3 3 4" xfId="23880" xr:uid="{946580CA-7500-4B34-8366-CFA0B5ECE100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5" xfId="10615" xr:uid="{00000000-0005-0000-0000-000001040000}"/>
    <cellStyle name="Normal 57 3 6" xfId="20026" xr:uid="{7DE854CB-F5E7-4811-BADE-482DD2D32BFA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3" xfId="12172" xr:uid="{00000000-0005-0000-0000-0000CB040000}"/>
    <cellStyle name="Normal 57 4 4" xfId="21635" xr:uid="{401FF104-9C9F-480A-BC80-1443D2EA07F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3" xfId="14064" xr:uid="{00000000-0005-0000-0000-0000CB040000}"/>
    <cellStyle name="Normal 57 5 4" xfId="23537" xr:uid="{055CE21A-7A68-42C3-875D-516A9DCA99A3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7" xfId="10613" xr:uid="{00000000-0005-0000-0000-0000FF030000}"/>
    <cellStyle name="Normal 57 7 2" xfId="29683" xr:uid="{84EF6567-EB26-458D-AC4B-93E01C252470}"/>
    <cellStyle name="Normal 57 8" xfId="32285" xr:uid="{8E0D84DC-1862-4E25-9E38-3E9D79C63D4C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3" xfId="12173" xr:uid="{00000000-0005-0000-0000-0000CC040000}"/>
    <cellStyle name="Normal 58 2 3 2" xfId="30872" xr:uid="{80BE304B-394E-41C4-B962-9EC717EA4681}"/>
    <cellStyle name="Normal 58 2 4" xfId="33464" xr:uid="{D911141E-5968-4BE8-A9D1-97C67C2588FD}"/>
    <cellStyle name="Normal 58 2 5" xfId="21636" xr:uid="{0E5263E6-18CA-4C37-AE65-51DF6E33F4CE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3" xfId="14065" xr:uid="{00000000-0005-0000-0000-0000CC040000}"/>
    <cellStyle name="Normal 58 3 4" xfId="23538" xr:uid="{37B65F27-465B-4C8B-B323-F8E0B7331422}"/>
    <cellStyle name="Normal 58 4" xfId="29684" xr:uid="{04FD732A-106F-4933-A29A-07F425830958}"/>
    <cellStyle name="Normal 58 5" xfId="32286" xr:uid="{B66241AD-9625-4871-AA9D-A7E753865B89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3" xfId="12174" xr:uid="{00000000-0005-0000-0000-0000CD040000}"/>
    <cellStyle name="Normal 59 2 3 2" xfId="30873" xr:uid="{74D9108F-FAE4-434F-970C-8C74A7FEFB59}"/>
    <cellStyle name="Normal 59 2 4" xfId="33465" xr:uid="{8C5C5D41-1DDE-49D7-8C2F-4F1F5AAA858F}"/>
    <cellStyle name="Normal 59 2 5" xfId="21637" xr:uid="{C8C16D65-9D05-4E2A-8BF4-325D5AE19AA9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3" xfId="14066" xr:uid="{00000000-0005-0000-0000-0000CD040000}"/>
    <cellStyle name="Normal 59 3 4" xfId="23539" xr:uid="{BF35971C-6597-4BBE-AFE9-E3307FF4ACE7}"/>
    <cellStyle name="Normal 59 4" xfId="29685" xr:uid="{C7EFF7E9-DD9E-4CE4-95EB-C1DAFEA540A7}"/>
    <cellStyle name="Normal 59 5" xfId="32287" xr:uid="{85540802-6746-4F08-A2E8-3540AA3C04B7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3" xfId="12564" xr:uid="{00000000-0005-0000-0000-000009040000}"/>
    <cellStyle name="Normal 6 13 2 4" xfId="22031" xr:uid="{56370313-6A08-4448-AC44-AABF5B21C058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3" xfId="14416" xr:uid="{00000000-0005-0000-0000-000008040000}"/>
    <cellStyle name="Normal 6 13 3 4" xfId="23882" xr:uid="{FCEDA3F7-6F42-440B-A5B3-549F5D495C7A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5" xfId="10617" xr:uid="{00000000-0005-0000-0000-000008040000}"/>
    <cellStyle name="Normal 6 13 6" xfId="20028" xr:uid="{1FCEB6BF-7662-4CBF-BCD3-12A7208E5C7B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3" xfId="12563" xr:uid="{00000000-0005-0000-0000-00000A040000}"/>
    <cellStyle name="Normal 6 14 2 4" xfId="22030" xr:uid="{837D4B25-EDA9-45AE-AF9A-FA4D3D22B8FB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3" xfId="14417" xr:uid="{00000000-0005-0000-0000-000009040000}"/>
    <cellStyle name="Normal 6 14 3 4" xfId="23883" xr:uid="{5C5BAB82-AC22-4DBD-AA98-A2EA01ED4C1D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5" xfId="10618" xr:uid="{00000000-0005-0000-0000-000009040000}"/>
    <cellStyle name="Normal 6 14 6" xfId="20029" xr:uid="{9B9867C4-DD01-4081-A3C0-A0D289F22056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3" xfId="12565" xr:uid="{00000000-0005-0000-0000-00000B040000}"/>
    <cellStyle name="Normal 6 15 2 4" xfId="22032" xr:uid="{664E61BF-B927-4795-ACD3-907FADF8FA57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3" xfId="14415" xr:uid="{00000000-0005-0000-0000-00000A040000}"/>
    <cellStyle name="Normal 6 15 3 4" xfId="23881" xr:uid="{2E4AB240-9656-40CE-93CE-7FDC3048DEA8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5" xfId="10616" xr:uid="{00000000-0005-0000-0000-00000A040000}"/>
    <cellStyle name="Normal 6 15 6" xfId="20027" xr:uid="{5A955264-983A-4E0C-96D8-DCC0ECAC4E00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3" xfId="10831" xr:uid="{00000000-0005-0000-0000-000085010000}"/>
    <cellStyle name="Normal 6 16 4" xfId="20240" xr:uid="{9D2BC57F-3868-4E2B-A61E-D0AB97FCAECE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3" xfId="12764" xr:uid="{00000000-0005-0000-0000-000085010000}"/>
    <cellStyle name="Normal 6 17 4" xfId="22236" xr:uid="{FE840E25-1AD5-47BD-9295-808551392528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9" xfId="10177" xr:uid="{00000000-0005-0000-0000-000004040000}"/>
    <cellStyle name="Normal 6 19 2" xfId="28323" xr:uid="{5A28B740-986A-40F4-8FDC-FEA53A6DC218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3" xfId="12793" xr:uid="{00000000-0005-0000-0000-000086010000}"/>
    <cellStyle name="Normal 6 2 10 4" xfId="22265" xr:uid="{2800C2AD-FEAD-4E8D-8056-687E55DC0B14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2" xfId="10178" xr:uid="{00000000-0005-0000-0000-00000B040000}"/>
    <cellStyle name="Normal 6 2 12 2" xfId="28346" xr:uid="{E4BDADDF-9AFE-435F-B0C1-13FBB79E9DFE}"/>
    <cellStyle name="Normal 6 2 13" xfId="31042" xr:uid="{87F4BB24-2DD7-4C84-ABDA-AD3F2FEC8D52}"/>
    <cellStyle name="Normal 6 2 14" xfId="19643" xr:uid="{6BB419BE-54E0-4D4B-9755-68481FD61AE1}"/>
    <cellStyle name="Normal 6 2 2" xfId="66" xr:uid="{00000000-0005-0000-0000-00000C040000}"/>
    <cellStyle name="Normal 6 2 2 10" xfId="31070" xr:uid="{B387404E-7B5A-4129-AC8A-4424DFA75465}"/>
    <cellStyle name="Normal 6 2 2 11" xfId="19644" xr:uid="{7EDA8A4E-3A97-48F7-B169-ECEB5EE5518A}"/>
    <cellStyle name="Normal 6 2 2 2" xfId="235" xr:uid="{00000000-0005-0000-0000-00000D040000}"/>
    <cellStyle name="Normal 6 2 2 2 10" xfId="19727" xr:uid="{5D16DAE1-72DC-4F90-B7AE-B306F517D799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3" xfId="12560" xr:uid="{00000000-0005-0000-0000-00000F040000}"/>
    <cellStyle name="Normal 6 2 2 2 2 2 4" xfId="22027" xr:uid="{37C150FA-5293-43E6-9DA9-FA206D49F4BE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3" xfId="14421" xr:uid="{00000000-0005-0000-0000-00000E040000}"/>
    <cellStyle name="Normal 6 2 2 2 2 3 4" xfId="23887" xr:uid="{5889C015-212E-4099-98F6-D587A942B1F8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5" xfId="10622" xr:uid="{00000000-0005-0000-0000-00000E040000}"/>
    <cellStyle name="Normal 6 2 2 2 2 6" xfId="20033" xr:uid="{A507BFF3-2AFC-4EAD-98A1-AF571B8E03F9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3" xfId="12370" xr:uid="{00000000-0005-0000-0000-000010040000}"/>
    <cellStyle name="Normal 6 2 2 2 3 2 4" xfId="21832" xr:uid="{2D062657-D37E-40D7-A4FA-DDE2A810D6AC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3" xfId="14422" xr:uid="{00000000-0005-0000-0000-00000F040000}"/>
    <cellStyle name="Normal 6 2 2 2 3 3 4" xfId="23888" xr:uid="{8AFD7B7A-EAB5-40E5-8B98-BD58D5C201EA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5" xfId="10623" xr:uid="{00000000-0005-0000-0000-00000F040000}"/>
    <cellStyle name="Normal 6 2 2 2 3 6" xfId="20034" xr:uid="{E87829A4-763B-4EEA-B6BF-CF0240922EC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3" xfId="12559" xr:uid="{00000000-0005-0000-0000-000011040000}"/>
    <cellStyle name="Normal 6 2 2 2 4 2 4" xfId="22026" xr:uid="{B939C30E-4CBF-4204-BE03-3A080F655CD1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3" xfId="14420" xr:uid="{00000000-0005-0000-0000-000010040000}"/>
    <cellStyle name="Normal 6 2 2 2 4 3 4" xfId="23886" xr:uid="{5630DC55-FAB6-4E2D-97B7-8053D8A61014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5" xfId="10621" xr:uid="{00000000-0005-0000-0000-000010040000}"/>
    <cellStyle name="Normal 6 2 2 2 4 6" xfId="20032" xr:uid="{4F4BCE04-5DBB-4415-BA5E-EAB06C4EECDF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3" xfId="10988" xr:uid="{00000000-0005-0000-0000-000088010000}"/>
    <cellStyle name="Normal 6 2 2 2 5 4" xfId="20398" xr:uid="{7D4D50CB-B82F-4347-8A48-BB055D246B7A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3" xfId="12902" xr:uid="{00000000-0005-0000-0000-000088010000}"/>
    <cellStyle name="Normal 6 2 2 2 6 4" xfId="22374" xr:uid="{2ADE250B-021C-42F0-9D08-61A7DFBF56D1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8" xfId="10266" xr:uid="{00000000-0005-0000-0000-00000D040000}"/>
    <cellStyle name="Normal 6 2 2 2 8 2" xfId="28455" xr:uid="{F3395614-C5F8-4643-BCFC-669EDE6A190F}"/>
    <cellStyle name="Normal 6 2 2 2 9" xfId="31148" xr:uid="{D518834B-246D-4613-8973-4E49EC153E87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3" xfId="12558" xr:uid="{00000000-0005-0000-0000-000013040000}"/>
    <cellStyle name="Normal 6 2 2 3 2 2 4" xfId="22025" xr:uid="{E2DC8BCA-F6F5-4754-AC6D-7AF424B918FD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3" xfId="14423" xr:uid="{00000000-0005-0000-0000-000012040000}"/>
    <cellStyle name="Normal 6 2 2 3 2 3 4" xfId="23889" xr:uid="{5724F98B-E3BF-466E-BC5E-D651A72C4908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5" xfId="10624" xr:uid="{00000000-0005-0000-0000-000012040000}"/>
    <cellStyle name="Normal 6 2 2 3 2 6" xfId="20035" xr:uid="{9BF4BCE2-01E8-4750-BACC-91E52E091B61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3" xfId="11039" xr:uid="{00000000-0005-0000-0000-000012040000}"/>
    <cellStyle name="Normal 6 2 2 3 3 4" xfId="20476" xr:uid="{4999FAE2-0E22-44D8-BB9E-5C34724B881E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3" xfId="12926" xr:uid="{00000000-0005-0000-0000-000011040000}"/>
    <cellStyle name="Normal 6 2 2 3 4 4" xfId="22398" xr:uid="{A3401034-C7EF-4B08-8C14-AEF43CF79C3A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6" xfId="10265" xr:uid="{00000000-0005-0000-0000-000011040000}"/>
    <cellStyle name="Normal 6 2 2 3 7" xfId="19726" xr:uid="{51ABF4DE-F884-431D-A2B2-C47841DFE413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3" xfId="12557" xr:uid="{00000000-0005-0000-0000-000014040000}"/>
    <cellStyle name="Normal 6 2 2 4 2 4" xfId="22024" xr:uid="{4218EE2D-B42D-4CC3-A564-C6B1A3E79F23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3" xfId="14424" xr:uid="{00000000-0005-0000-0000-000013040000}"/>
    <cellStyle name="Normal 6 2 2 4 3 4" xfId="23890" xr:uid="{68674487-01F1-4326-A272-BC7983AACACF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5" xfId="10625" xr:uid="{00000000-0005-0000-0000-000013040000}"/>
    <cellStyle name="Normal 6 2 2 4 6" xfId="20036" xr:uid="{C4F99D57-95E1-4497-BD7A-2D599900C904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3" xfId="12561" xr:uid="{00000000-0005-0000-0000-000015040000}"/>
    <cellStyle name="Normal 6 2 2 5 2 4" xfId="22028" xr:uid="{3F751828-E59F-46A2-B1B2-E2F3F9B412F0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3" xfId="14419" xr:uid="{00000000-0005-0000-0000-000014040000}"/>
    <cellStyle name="Normal 6 2 2 5 3 4" xfId="23885" xr:uid="{7E5C968E-8F35-48EE-BC48-9226D1E540E0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5" xfId="10620" xr:uid="{00000000-0005-0000-0000-000014040000}"/>
    <cellStyle name="Normal 6 2 2 5 6" xfId="20031" xr:uid="{AB705ECD-0D1F-4995-AB8C-508F723BC265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3" xfId="10906" xr:uid="{00000000-0005-0000-0000-000087010000}"/>
    <cellStyle name="Normal 6 2 2 6 4" xfId="20320" xr:uid="{9BA7F749-8059-494D-AA62-FED732BA9F29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3" xfId="12824" xr:uid="{00000000-0005-0000-0000-000087010000}"/>
    <cellStyle name="Normal 6 2 2 7 4" xfId="22296" xr:uid="{286CD93F-397D-4CE7-BA28-D8D3D5E9CA08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9" xfId="10179" xr:uid="{00000000-0005-0000-0000-00000C040000}"/>
    <cellStyle name="Normal 6 2 2 9 2" xfId="28377" xr:uid="{D68964E4-4293-4DCD-9F97-3F52A10C6F1C}"/>
    <cellStyle name="Normal 6 2 3" xfId="117" xr:uid="{00000000-0005-0000-0000-000015040000}"/>
    <cellStyle name="Normal 6 2 3 2" xfId="236" xr:uid="{00000000-0005-0000-0000-000016040000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3" xfId="12555" xr:uid="{00000000-0005-0000-0000-000018040000}"/>
    <cellStyle name="Normal 6 2 3 2 2 2 4" xfId="22022" xr:uid="{34945A1C-7F81-43C8-AE2B-281B8D6500B1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3" xfId="14426" xr:uid="{00000000-0005-0000-0000-000017040000}"/>
    <cellStyle name="Normal 6 2 3 2 2 3 4" xfId="23892" xr:uid="{B3502337-E1CD-4041-96E4-442C03E58C5A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5" xfId="10627" xr:uid="{00000000-0005-0000-0000-000017040000}"/>
    <cellStyle name="Normal 6 2 3 2 2 6" xfId="20038" xr:uid="{BE1DECEC-A5EB-462C-A628-696AEC6AFCE1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3" xfId="12554" xr:uid="{00000000-0005-0000-0000-000019040000}"/>
    <cellStyle name="Normal 6 2 3 2 3 2 4" xfId="22021" xr:uid="{2F94AE77-48B9-48EB-AA05-175B6F152A2F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3" xfId="14427" xr:uid="{00000000-0005-0000-0000-000018040000}"/>
    <cellStyle name="Normal 6 2 3 2 3 3 4" xfId="23893" xr:uid="{1B5FDE40-0E17-485B-B68B-F4880B8C324B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5" xfId="10628" xr:uid="{00000000-0005-0000-0000-000018040000}"/>
    <cellStyle name="Normal 6 2 3 2 3 6" xfId="20039" xr:uid="{7F099809-74FA-4CEB-AA98-A2D8C607759B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3" xfId="12556" xr:uid="{00000000-0005-0000-0000-00001A040000}"/>
    <cellStyle name="Normal 6 2 3 2 4 2 4" xfId="22023" xr:uid="{2B80C33B-32DD-4F88-94F6-AEE2620ED884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3" xfId="14425" xr:uid="{00000000-0005-0000-0000-000019040000}"/>
    <cellStyle name="Normal 6 2 3 2 4 3 4" xfId="23891" xr:uid="{EEE3DC39-7AD1-4E84-8877-2D72CC510575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5" xfId="10626" xr:uid="{00000000-0005-0000-0000-000019040000}"/>
    <cellStyle name="Normal 6 2 3 2 4 6" xfId="20037" xr:uid="{B1080A81-9B4C-4602-91F4-52FF4C47E61E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3" xfId="12378" xr:uid="{00000000-0005-0000-0000-000017040000}"/>
    <cellStyle name="Normal 6 2 3 2 5 4" xfId="21840" xr:uid="{7AA3749D-94CC-4E13-806B-7CDBC1153E5F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3" xfId="12758" xr:uid="{00000000-0005-0000-0000-000016040000}"/>
    <cellStyle name="Normal 6 2 3 2 6 4" xfId="22230" xr:uid="{C42EA6CB-D851-4A8B-BABC-18E5433E022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3" xfId="10960" xr:uid="{00000000-0005-0000-0000-000089010000}"/>
    <cellStyle name="Normal 6 2 3 3 4" xfId="20370" xr:uid="{4EDF736D-DE21-4194-9A10-70662CE0F4EC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3" xfId="12874" xr:uid="{00000000-0005-0000-0000-000089010000}"/>
    <cellStyle name="Normal 6 2 3 4 4" xfId="22346" xr:uid="{B153FED0-1C7C-49A4-AB0F-DA499A2DD521}"/>
    <cellStyle name="Normal 6 2 3 5" xfId="28427" xr:uid="{378E1881-8989-41B1-9C7D-2A9EC5D003D6}"/>
    <cellStyle name="Normal 6 2 3 6" xfId="31120" xr:uid="{75B3EE32-5B26-4521-9450-4B899E70CB4F}"/>
    <cellStyle name="Normal 6 2 4" xfId="237" xr:uid="{00000000-0005-0000-0000-00001A040000}"/>
    <cellStyle name="Normal 6 2 4 10" xfId="19729" xr:uid="{64522970-95C7-4599-A25B-32F16129E448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3" xfId="12552" xr:uid="{00000000-0005-0000-0000-00001C040000}"/>
    <cellStyle name="Normal 6 2 4 2 2 4" xfId="22019" xr:uid="{4CFA486F-B5D8-4C96-82ED-3B50F0C64DE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3" xfId="14429" xr:uid="{00000000-0005-0000-0000-00001B040000}"/>
    <cellStyle name="Normal 6 2 4 2 3 4" xfId="23895" xr:uid="{B2FD158B-A5DE-40E0-99DA-2B2D4CB0E007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5" xfId="10630" xr:uid="{00000000-0005-0000-0000-00001B040000}"/>
    <cellStyle name="Normal 6 2 4 2 6" xfId="20041" xr:uid="{C02BF35C-EC9A-4B96-8687-EB60A0DDC6AF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3" xfId="12551" xr:uid="{00000000-0005-0000-0000-00001D040000}"/>
    <cellStyle name="Normal 6 2 4 3 2 4" xfId="22018" xr:uid="{01F2009D-D5BA-4864-B0CB-863F735CD946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3" xfId="14430" xr:uid="{00000000-0005-0000-0000-00001C040000}"/>
    <cellStyle name="Normal 6 2 4 3 3 4" xfId="23896" xr:uid="{977D9B60-640E-4DEC-B323-5232D2531A0B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5" xfId="10631" xr:uid="{00000000-0005-0000-0000-00001C040000}"/>
    <cellStyle name="Normal 6 2 4 3 6" xfId="20042" xr:uid="{1BBDEEFF-1D31-4FE4-836D-059719988DA6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3" xfId="12553" xr:uid="{00000000-0005-0000-0000-00001E040000}"/>
    <cellStyle name="Normal 6 2 4 4 2 4" xfId="22020" xr:uid="{23278EB1-D95B-4EE1-8BDB-00EB1966ECE2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3" xfId="14428" xr:uid="{00000000-0005-0000-0000-00001D040000}"/>
    <cellStyle name="Normal 6 2 4 4 3 4" xfId="23894" xr:uid="{03D61009-AFE7-44D0-9B90-428BCCBC38AE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5" xfId="10629" xr:uid="{00000000-0005-0000-0000-00001D040000}"/>
    <cellStyle name="Normal 6 2 4 4 6" xfId="20040" xr:uid="{6E839AA3-AB20-442F-B019-F2D14AA073C6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3" xfId="11012" xr:uid="{00000000-0005-0000-0000-00008A010000}"/>
    <cellStyle name="Normal 6 2 4 5 4" xfId="20418" xr:uid="{0499365E-FF60-4CA6-A223-5D1F7EBBA8A7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3" xfId="12921" xr:uid="{00000000-0005-0000-0000-00008A010000}"/>
    <cellStyle name="Normal 6 2 4 6 4" xfId="22393" xr:uid="{8DFA835B-B085-4127-9C57-6AA65280C905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8" xfId="10268" xr:uid="{00000000-0005-0000-0000-00001A040000}"/>
    <cellStyle name="Normal 6 2 4 8 2" xfId="28475" xr:uid="{E4B27505-CBC2-4F73-A053-B24D9CF94F69}"/>
    <cellStyle name="Normal 6 2 4 9" xfId="31167" xr:uid="{9445C66B-96F0-4AA0-9AAB-82C73953B8E3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3" xfId="12176" xr:uid="{00000000-0005-0000-0000-0000CF040000}"/>
    <cellStyle name="Normal 6 2 5 2 4" xfId="21639" xr:uid="{B3DC3040-04B7-4811-A63F-A4E7EA190AEC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3" xfId="14068" xr:uid="{00000000-0005-0000-0000-0000CF040000}"/>
    <cellStyle name="Normal 6 2 5 3 4" xfId="23541" xr:uid="{B235B0CD-14B7-4180-B0D2-25DC70B1F0CD}"/>
    <cellStyle name="Normal 6 2 5 4" xfId="29687" xr:uid="{7F4A127A-4549-457C-8E70-F3254A35287E}"/>
    <cellStyle name="Normal 6 2 5 5" xfId="32289" xr:uid="{3FD1F1CA-78AC-4CF6-8059-787BEC9A2C7C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3" xfId="12550" xr:uid="{00000000-0005-0000-0000-000021040000}"/>
    <cellStyle name="Normal 6 2 6 2 2 4" xfId="22017" xr:uid="{7E32E373-BD10-4CC3-BD2D-0FB4A91F8397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3" xfId="14431" xr:uid="{00000000-0005-0000-0000-000020040000}"/>
    <cellStyle name="Normal 6 2 6 2 3 4" xfId="23897" xr:uid="{164BC6C4-00DF-454B-B7FD-6E3E1D433120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5" xfId="10632" xr:uid="{00000000-0005-0000-0000-000020040000}"/>
    <cellStyle name="Normal 6 2 6 2 6" xfId="20043" xr:uid="{5873093E-6187-43D0-ABF6-71A520611898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3" xfId="12354" xr:uid="{00000000-0005-0000-0000-000020040000}"/>
    <cellStyle name="Normal 6 2 6 3 4" xfId="21815" xr:uid="{3411F4FC-5336-43FF-9E41-7BE5D71DD77F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3" xfId="13987" xr:uid="{00000000-0005-0000-0000-00001F040000}"/>
    <cellStyle name="Normal 6 2 6 4 4" xfId="23460" xr:uid="{BBB883E5-CF07-46B8-884A-F38A7F8C4FB0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6" xfId="10264" xr:uid="{00000000-0005-0000-0000-00001F040000}"/>
    <cellStyle name="Normal 6 2 6 6 2" xfId="30875" xr:uid="{4EE5D196-2771-46C8-8FCD-7209A51A5561}"/>
    <cellStyle name="Normal 6 2 6 7" xfId="33467" xr:uid="{95D33890-B2DF-4DFA-852F-EE5D1EF4D734}"/>
    <cellStyle name="Normal 6 2 6 8" xfId="19725" xr:uid="{3AC288C1-B259-42DB-8FBE-24F8DC592082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3" xfId="12549" xr:uid="{00000000-0005-0000-0000-000022040000}"/>
    <cellStyle name="Normal 6 2 7 2 4" xfId="22016" xr:uid="{8653C004-B896-41C5-8281-307F8C231A55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3" xfId="14432" xr:uid="{00000000-0005-0000-0000-000021040000}"/>
    <cellStyle name="Normal 6 2 7 3 4" xfId="23898" xr:uid="{C42C568D-59A4-444E-9345-11FA8CC79D72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5" xfId="10633" xr:uid="{00000000-0005-0000-0000-000021040000}"/>
    <cellStyle name="Normal 6 2 7 6" xfId="20044" xr:uid="{B241C57C-591D-47A6-8078-435128BD8B79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3" xfId="12562" xr:uid="{00000000-0005-0000-0000-000023040000}"/>
    <cellStyle name="Normal 6 2 8 2 4" xfId="22029" xr:uid="{9057C698-72AD-46A8-AB71-5797715D3E00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3" xfId="14418" xr:uid="{00000000-0005-0000-0000-000022040000}"/>
    <cellStyle name="Normal 6 2 8 3 4" xfId="23884" xr:uid="{29A37D21-03FC-4C73-B49F-CD7FBF29A5BE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5" xfId="10619" xr:uid="{00000000-0005-0000-0000-000022040000}"/>
    <cellStyle name="Normal 6 2 8 6" xfId="20030" xr:uid="{4BE6C3B2-E12C-496F-ABF2-E3147505C02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3" xfId="10872" xr:uid="{00000000-0005-0000-0000-000086010000}"/>
    <cellStyle name="Normal 6 2 9 4" xfId="20290" xr:uid="{127528F0-7FD0-492A-97D2-4F05E0388FAB}"/>
    <cellStyle name="Normal 6 20" xfId="31032" xr:uid="{A8840429-7F4A-40B0-9A67-72B647D4F784}"/>
    <cellStyle name="Normal 6 21" xfId="19642" xr:uid="{88D47AAE-67FB-4132-88FA-1533D6808024}"/>
    <cellStyle name="Normal 6 3" xfId="67" xr:uid="{00000000-0005-0000-0000-000023040000}"/>
    <cellStyle name="Normal 6 3 10" xfId="31069" xr:uid="{76680D6D-8BE1-4920-9C64-E8C033866CB6}"/>
    <cellStyle name="Normal 6 3 11" xfId="19645" xr:uid="{12BF8182-5E60-43CD-ACFA-5D11A0E9CBF1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3" xfId="10987" xr:uid="{00000000-0005-0000-0000-00008C010000}"/>
    <cellStyle name="Normal 6 3 2 2 4" xfId="20397" xr:uid="{9CDF52DA-BCE1-45B4-8DCC-C5EC1CD592E4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3" xfId="12901" xr:uid="{00000000-0005-0000-0000-00008C010000}"/>
    <cellStyle name="Normal 6 3 2 3 4" xfId="22373" xr:uid="{7AB57C40-A359-43BB-AB73-DEC39DA6465B}"/>
    <cellStyle name="Normal 6 3 2 4" xfId="28454" xr:uid="{BAB48188-6947-4293-842E-AE6842CACE70}"/>
    <cellStyle name="Normal 6 3 2 5" xfId="31147" xr:uid="{FD95007A-3BEB-4E45-9EE8-34CC4A5DCF8B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3" xfId="12548" xr:uid="{00000000-0005-0000-0000-000027040000}"/>
    <cellStyle name="Normal 6 3 3 2 2 4" xfId="22015" xr:uid="{8E21F681-FACE-466B-847C-F271BB5BA53C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3" xfId="14434" xr:uid="{00000000-0005-0000-0000-000026040000}"/>
    <cellStyle name="Normal 6 3 3 2 3 4" xfId="23900" xr:uid="{F6B3BA2E-C305-4FD4-B9E7-9CB3E2A42C14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5" xfId="10635" xr:uid="{00000000-0005-0000-0000-000026040000}"/>
    <cellStyle name="Normal 6 3 3 2 6" xfId="20046" xr:uid="{C818CBCE-79E4-4DBC-BD25-7F241DDD414D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3" xfId="12175" xr:uid="{00000000-0005-0000-0000-0000D0040000}"/>
    <cellStyle name="Normal 6 3 3 3 4" xfId="21638" xr:uid="{F042AEA7-6707-40E7-B453-2B75977F52A2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3" xfId="14067" xr:uid="{00000000-0005-0000-0000-0000D0040000}"/>
    <cellStyle name="Normal 6 3 3 4 4" xfId="23540" xr:uid="{71E04CAC-5080-417A-A1A1-8BE598BB9097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6" xfId="10269" xr:uid="{00000000-0005-0000-0000-000025040000}"/>
    <cellStyle name="Normal 6 3 3 6 2" xfId="29686" xr:uid="{BF195E01-E96C-4671-AE22-2B30CFE307E7}"/>
    <cellStyle name="Normal 6 3 3 7" xfId="32288" xr:uid="{42DB75EC-EBE9-40EF-A36B-94FC2B35ADA1}"/>
    <cellStyle name="Normal 6 3 3 8" xfId="19730" xr:uid="{8250D78D-D2C1-4EFD-B5A4-52AA933EAF61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3" xfId="12366" xr:uid="{00000000-0005-0000-0000-000028040000}"/>
    <cellStyle name="Normal 6 3 4 2 4" xfId="21828" xr:uid="{F95DCC66-6538-4FBE-B6DC-4E6E12177DE9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3" xfId="14435" xr:uid="{00000000-0005-0000-0000-000027040000}"/>
    <cellStyle name="Normal 6 3 4 3 4" xfId="23901" xr:uid="{FCEA871D-1F3A-4C81-97D8-C8F636357B47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5" xfId="10636" xr:uid="{00000000-0005-0000-0000-000027040000}"/>
    <cellStyle name="Normal 6 3 4 5 2" xfId="30874" xr:uid="{AE37485A-B0F5-4212-8F60-2B2F62C46E19}"/>
    <cellStyle name="Normal 6 3 4 6" xfId="33466" xr:uid="{34221C55-18F8-4756-A808-DC8DB26183DF}"/>
    <cellStyle name="Normal 6 3 4 7" xfId="20047" xr:uid="{87873BD2-F027-46D1-AACA-3D7000FD39F1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3" xfId="12547" xr:uid="{00000000-0005-0000-0000-000029040000}"/>
    <cellStyle name="Normal 6 3 5 2 4" xfId="22014" xr:uid="{7D7FA1FE-0237-4AC6-A560-3F35B89F29BA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3" xfId="14433" xr:uid="{00000000-0005-0000-0000-000028040000}"/>
    <cellStyle name="Normal 6 3 5 3 4" xfId="23899" xr:uid="{05EF8C8A-0D18-4CF5-923D-3A6253BC6382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5" xfId="10634" xr:uid="{00000000-0005-0000-0000-000028040000}"/>
    <cellStyle name="Normal 6 3 5 6" xfId="20045" xr:uid="{C74780C1-C090-463C-9A63-0219BC868BC4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3" xfId="10905" xr:uid="{00000000-0005-0000-0000-00008B010000}"/>
    <cellStyle name="Normal 6 3 6 4" xfId="20319" xr:uid="{6119554E-AD05-4684-84A1-79EEEAD32968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3" xfId="12823" xr:uid="{00000000-0005-0000-0000-00008B010000}"/>
    <cellStyle name="Normal 6 3 7 4" xfId="22295" xr:uid="{58218B68-5760-4EE2-BA2E-E11810CE4A4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9" xfId="10180" xr:uid="{00000000-0005-0000-0000-000023040000}"/>
    <cellStyle name="Normal 6 3 9 2" xfId="28376" xr:uid="{116331F7-BFDB-467C-8710-2071C9696B1D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3" xfId="12545" xr:uid="{00000000-0005-0000-0000-00002C040000}"/>
    <cellStyle name="Normal 6 4 2 2 2 4" xfId="22012" xr:uid="{1583DA14-49B9-4A8A-99D5-81AF08324D06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3" xfId="14437" xr:uid="{00000000-0005-0000-0000-00002B040000}"/>
    <cellStyle name="Normal 6 4 2 2 3 4" xfId="23903" xr:uid="{31154CBF-136F-42D1-8FAF-9F66091EDAFD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5" xfId="10638" xr:uid="{00000000-0005-0000-0000-00002B040000}"/>
    <cellStyle name="Normal 6 4 2 2 6" xfId="20049" xr:uid="{419AA90A-6BF5-44C4-9C9D-569239B1CCB5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3" xfId="12544" xr:uid="{00000000-0005-0000-0000-00002D040000}"/>
    <cellStyle name="Normal 6 4 2 3 2 4" xfId="22011" xr:uid="{76516ABB-DA4F-49AB-AB70-5CC2C58F7E43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3" xfId="14438" xr:uid="{00000000-0005-0000-0000-00002C040000}"/>
    <cellStyle name="Normal 6 4 2 3 3 4" xfId="23904" xr:uid="{F8E79CCA-DE46-47DF-AB53-6A188AC3B116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5" xfId="10639" xr:uid="{00000000-0005-0000-0000-00002C040000}"/>
    <cellStyle name="Normal 6 4 2 3 6" xfId="20050" xr:uid="{A169BD12-3761-4856-83F8-50844422ACAD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3" xfId="12546" xr:uid="{00000000-0005-0000-0000-00002E040000}"/>
    <cellStyle name="Normal 6 4 2 4 2 4" xfId="22013" xr:uid="{CC1E8B42-58D1-4161-8154-3E03D0B93D9E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3" xfId="14436" xr:uid="{00000000-0005-0000-0000-00002D040000}"/>
    <cellStyle name="Normal 6 4 2 4 3 4" xfId="23902" xr:uid="{C7E94715-7768-4BA5-A188-40414E2FDCBB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5" xfId="10637" xr:uid="{00000000-0005-0000-0000-00002D040000}"/>
    <cellStyle name="Normal 6 4 2 4 6" xfId="20048" xr:uid="{CB501CF4-5F8E-43EC-B512-F7ED2FCEF61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3" xfId="10959" xr:uid="{00000000-0005-0000-0000-00008E010000}"/>
    <cellStyle name="Normal 6 4 2 5 4" xfId="20369" xr:uid="{D434F267-2917-4E37-B2A7-33491C4077E2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3" xfId="12873" xr:uid="{00000000-0005-0000-0000-00008E010000}"/>
    <cellStyle name="Normal 6 4 2 6 4" xfId="22345" xr:uid="{F34AA518-07B9-4121-9B14-A6EC02E8D25D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8" xfId="10270" xr:uid="{00000000-0005-0000-0000-00002A040000}"/>
    <cellStyle name="Normal 6 4 2 8 2" xfId="28426" xr:uid="{A6E10900-7D66-42DF-AC0B-EDF4DD4CFBDE}"/>
    <cellStyle name="Normal 6 4 2 9" xfId="31119" xr:uid="{E94C1972-1ACC-4E90-A239-3FF464BC3B6B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3" xfId="10871" xr:uid="{00000000-0005-0000-0000-00008D010000}"/>
    <cellStyle name="Normal 6 4 3 4" xfId="20289" xr:uid="{848260F3-DFB5-4CD8-A95B-F592CDB7D7A7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3" xfId="12792" xr:uid="{00000000-0005-0000-0000-00008D010000}"/>
    <cellStyle name="Normal 6 4 4 4" xfId="22264" xr:uid="{94DC7634-B5BF-4839-AA77-B714C459375F}"/>
    <cellStyle name="Normal 6 4 5" xfId="28345" xr:uid="{4AEB783D-969C-4CB6-B602-F263355E77FE}"/>
    <cellStyle name="Normal 6 4 6" xfId="31041" xr:uid="{0BD7A525-8DBF-41F5-A231-4B664B246E5C}"/>
    <cellStyle name="Normal 6 5" xfId="241" xr:uid="{00000000-0005-0000-0000-00002E040000}"/>
    <cellStyle name="Normal 6 5 10" xfId="19732" xr:uid="{56F78736-41EC-4119-B7DD-520C163B8A8C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3" xfId="12542" xr:uid="{00000000-0005-0000-0000-000030040000}"/>
    <cellStyle name="Normal 6 5 2 2 4" xfId="22009" xr:uid="{05A15E7F-0A29-4EF4-82F7-0005C59D48D5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3" xfId="14440" xr:uid="{00000000-0005-0000-0000-00002F040000}"/>
    <cellStyle name="Normal 6 5 2 3 4" xfId="23906" xr:uid="{2FF635EE-5C8B-4A6B-A55A-84AAE0A30843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5" xfId="10641" xr:uid="{00000000-0005-0000-0000-00002F040000}"/>
    <cellStyle name="Normal 6 5 2 6" xfId="20052" xr:uid="{114A0D3B-9F5D-47C3-8916-EE677C96455C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3" xfId="12541" xr:uid="{00000000-0005-0000-0000-000031040000}"/>
    <cellStyle name="Normal 6 5 3 2 4" xfId="22008" xr:uid="{63254CBB-CAD7-4FA7-BC7A-5C9236466AD7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3" xfId="14441" xr:uid="{00000000-0005-0000-0000-000030040000}"/>
    <cellStyle name="Normal 6 5 3 3 4" xfId="23907" xr:uid="{B0E7EC3A-D78D-49F1-98E2-659DEA1035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5" xfId="10642" xr:uid="{00000000-0005-0000-0000-000030040000}"/>
    <cellStyle name="Normal 6 5 3 6" xfId="20053" xr:uid="{7A7D8AD9-18F2-4D32-B315-02CA23081CFA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3" xfId="12543" xr:uid="{00000000-0005-0000-0000-000032040000}"/>
    <cellStyle name="Normal 6 5 4 2 4" xfId="22010" xr:uid="{485F8073-F7B5-44E4-BE0B-40C03A6B4E37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3" xfId="14439" xr:uid="{00000000-0005-0000-0000-000031040000}"/>
    <cellStyle name="Normal 6 5 4 3 4" xfId="23905" xr:uid="{C9B1AECB-83FF-4E52-AFF1-DB98CF949EED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5" xfId="10640" xr:uid="{00000000-0005-0000-0000-000031040000}"/>
    <cellStyle name="Normal 6 5 4 6" xfId="20051" xr:uid="{A2BADAB6-FF40-431C-9629-9D981C627D26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3" xfId="10926" xr:uid="{00000000-0005-0000-0000-00008F010000}"/>
    <cellStyle name="Normal 6 5 5 4" xfId="20336" xr:uid="{D9348F28-3561-44F3-BD8C-9298FD0A585C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3" xfId="12840" xr:uid="{00000000-0005-0000-0000-00008F010000}"/>
    <cellStyle name="Normal 6 5 6 4" xfId="22312" xr:uid="{F4D07C43-594C-4118-A427-AF43904BB7AF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8" xfId="10271" xr:uid="{00000000-0005-0000-0000-00002E040000}"/>
    <cellStyle name="Normal 6 5 8 2" xfId="28393" xr:uid="{3F22A40D-425A-4E24-892E-55BFA7FD5B06}"/>
    <cellStyle name="Normal 6 5 9" xfId="31086" xr:uid="{69F0DE39-543A-417D-8751-803CBF5AE48D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3" xfId="11011" xr:uid="{00000000-0005-0000-0000-000090010000}"/>
    <cellStyle name="Normal 6 6 2 4" xfId="20417" xr:uid="{7A984FC0-684A-4992-BA6F-D829D12F65C1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3" xfId="12920" xr:uid="{00000000-0005-0000-0000-000090010000}"/>
    <cellStyle name="Normal 6 6 3 4" xfId="22392" xr:uid="{399140DE-55CC-49F7-8FAB-053360EF3D08}"/>
    <cellStyle name="Normal 6 6 4" xfId="28474" xr:uid="{17D94EFD-E5CC-4087-B8EA-D6D3BD629BBB}"/>
    <cellStyle name="Normal 6 6 5" xfId="31166" xr:uid="{8C24E984-2064-47B7-9D89-C1D60DD309D5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3" xfId="12730" xr:uid="{00000000-0005-0000-0000-000034040000}"/>
    <cellStyle name="Normal 6 7 4 4" xfId="22202" xr:uid="{E777D07D-18EE-4F16-BCA3-C5F7B9A96D7E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3" xfId="12932" xr:uid="{00000000-0005-0000-0000-000033040000}"/>
    <cellStyle name="Normal 6 7 5 4" xfId="22405" xr:uid="{71D1F3BE-BE48-4EE6-8150-4A76843C0B32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7" xfId="10263" xr:uid="{00000000-0005-0000-0000-000033040000}"/>
    <cellStyle name="Normal 6 7 8" xfId="19724" xr:uid="{085DD40D-4B3C-486F-AFFD-0CFA8955C973}"/>
    <cellStyle name="Normal 6 8" xfId="1111" xr:uid="{00000000-0005-0000-0000-000035040000}"/>
    <cellStyle name="Normal 6 8 2" xfId="33643" xr:uid="{FD307747-6156-4351-9C22-7C5DE688A050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3" xfId="33468" xr:uid="{A533A5CD-BACD-4A50-85EA-5E4B0636DBBB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3" xfId="12177" xr:uid="{00000000-0005-0000-0000-0000D1040000}"/>
    <cellStyle name="Normal 60 3 4" xfId="21640" xr:uid="{590C934D-52AB-4EB6-B713-649B7A3CC8C6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3" xfId="14069" xr:uid="{00000000-0005-0000-0000-0000D1040000}"/>
    <cellStyle name="Normal 60 4 4" xfId="23542" xr:uid="{2D807B70-3812-4FFE-B19D-538C24A1DCA6}"/>
    <cellStyle name="Normal 60 5" xfId="29688" xr:uid="{F3D91067-A791-41BF-A8CF-14880EF93A87}"/>
    <cellStyle name="Normal 60 6" xfId="32290" xr:uid="{50B859C1-6228-4F92-9E4C-1E7174844C08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3" xfId="12178" xr:uid="{00000000-0005-0000-0000-0000D2040000}"/>
    <cellStyle name="Normal 61 2 3 2" xfId="30877" xr:uid="{589B71EE-41C9-4968-9220-1BC0FB1F676A}"/>
    <cellStyle name="Normal 61 2 4" xfId="33469" xr:uid="{4AB7E0D1-AFC8-440D-BEEA-3EBC4F9789C2}"/>
    <cellStyle name="Normal 61 2 5" xfId="21641" xr:uid="{AF4A362B-CAE9-4BE4-933D-0E6DA7ED8DA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3" xfId="14070" xr:uid="{00000000-0005-0000-0000-0000D2040000}"/>
    <cellStyle name="Normal 61 3 4" xfId="23543" xr:uid="{3691E4ED-6AE0-44EA-83BC-96EE48DB19ED}"/>
    <cellStyle name="Normal 61 4" xfId="29689" xr:uid="{5F1F7381-5033-4A76-960D-7C6F59C0CCCC}"/>
    <cellStyle name="Normal 61 5" xfId="32291" xr:uid="{04779978-8973-4198-A1B8-7FBF88361EF9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3" xfId="12179" xr:uid="{00000000-0005-0000-0000-0000D3040000}"/>
    <cellStyle name="Normal 62 2 3 2" xfId="30878" xr:uid="{EDF3BBE9-DCB5-4463-9168-DEB012124D77}"/>
    <cellStyle name="Normal 62 2 4" xfId="33470" xr:uid="{005F52AD-2264-49DC-9705-BCD462FC55E2}"/>
    <cellStyle name="Normal 62 2 5" xfId="21642" xr:uid="{F9D9398D-91E4-44B6-B767-82F0E94FB396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3" xfId="14071" xr:uid="{00000000-0005-0000-0000-0000D3040000}"/>
    <cellStyle name="Normal 62 3 4" xfId="23544" xr:uid="{1014CF5A-A087-414B-B19B-306C39385D8A}"/>
    <cellStyle name="Normal 62 4" xfId="29690" xr:uid="{AAF74442-9DB1-4E1B-A13C-5411C32330E9}"/>
    <cellStyle name="Normal 62 5" xfId="32292" xr:uid="{B83159B0-15FB-46CF-9E15-EE81860E8CD1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3" xfId="12180" xr:uid="{00000000-0005-0000-0000-0000D4040000}"/>
    <cellStyle name="Normal 63 2 3 2" xfId="30879" xr:uid="{227BC603-5110-441E-B12B-72B6F3BA09E9}"/>
    <cellStyle name="Normal 63 2 4" xfId="33471" xr:uid="{E557B2C1-076A-478C-869C-4A7843EBCA5C}"/>
    <cellStyle name="Normal 63 2 5" xfId="21643" xr:uid="{4F0D8D22-2975-44D0-BCB4-1498B65522BA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3" xfId="14072" xr:uid="{00000000-0005-0000-0000-0000D4040000}"/>
    <cellStyle name="Normal 63 3 4" xfId="23545" xr:uid="{48063CF7-DB27-408D-B77F-D4E84A750ED2}"/>
    <cellStyle name="Normal 63 4" xfId="29691" xr:uid="{95609CC9-1C9D-4526-9B46-C7025A227B16}"/>
    <cellStyle name="Normal 63 5" xfId="32293" xr:uid="{CFCAD88D-348D-4F0F-9FF9-65E643C88C69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3" xfId="12181" xr:uid="{00000000-0005-0000-0000-0000D5040000}"/>
    <cellStyle name="Normal 64 2 3 2" xfId="30880" xr:uid="{4D9C605E-8136-4D5D-BD8C-722BE2C0B279}"/>
    <cellStyle name="Normal 64 2 4" xfId="33472" xr:uid="{FD2B3A34-B264-4B8E-AD62-6397D00FB812}"/>
    <cellStyle name="Normal 64 2 5" xfId="21644" xr:uid="{E000ECF7-6423-4690-9530-2C1EDE709622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3" xfId="14073" xr:uid="{00000000-0005-0000-0000-0000D5040000}"/>
    <cellStyle name="Normal 64 3 4" xfId="23546" xr:uid="{76F8833E-446E-4D7D-AA3B-D20FCE3A8DA4}"/>
    <cellStyle name="Normal 64 4" xfId="29692" xr:uid="{D076417A-B5F3-40CC-9B5F-FA0D3BA191E5}"/>
    <cellStyle name="Normal 64 5" xfId="32294" xr:uid="{731D1945-2D26-4602-988D-3D74C9323790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3" xfId="12182" xr:uid="{00000000-0005-0000-0000-0000D6040000}"/>
    <cellStyle name="Normal 65 2 3 2" xfId="30881" xr:uid="{91A2E882-DBDF-467A-845E-A9C99244C41B}"/>
    <cellStyle name="Normal 65 2 4" xfId="33473" xr:uid="{0DB8A9A3-FBC9-4BA4-98A7-31D4B78C9321}"/>
    <cellStyle name="Normal 65 2 5" xfId="21645" xr:uid="{75DFF199-D20C-4D82-B16E-6DD49E9DB4E6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3" xfId="14074" xr:uid="{00000000-0005-0000-0000-0000D6040000}"/>
    <cellStyle name="Normal 65 3 4" xfId="23547" xr:uid="{839307F8-E01D-48B1-AD01-D99C3B3E648F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5" xfId="10646" xr:uid="{00000000-0005-0000-0000-00003D040000}"/>
    <cellStyle name="Normal 65 5 2" xfId="29693" xr:uid="{A3407766-28F6-444E-A5D4-C45D9C642B59}"/>
    <cellStyle name="Normal 65 6" xfId="32295" xr:uid="{F26002D5-5605-4B6F-BF04-6F845C854306}"/>
    <cellStyle name="Normal 65 7" xfId="20054" xr:uid="{992C43D5-6576-45EE-BCC4-7F2BB570E41C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3" xfId="12183" xr:uid="{00000000-0005-0000-0000-0000D7040000}"/>
    <cellStyle name="Normal 66 2 3 2" xfId="30882" xr:uid="{29936EBF-DD1E-49FA-B63F-7ED4258305DF}"/>
    <cellStyle name="Normal 66 2 4" xfId="33474" xr:uid="{74B6554A-664D-4B47-80A9-8C698919089B}"/>
    <cellStyle name="Normal 66 2 5" xfId="21646" xr:uid="{3FF10739-0476-42A9-B12A-1B4109D1BA22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3" xfId="14075" xr:uid="{00000000-0005-0000-0000-0000D7040000}"/>
    <cellStyle name="Normal 66 3 4" xfId="23548" xr:uid="{A58B7067-906A-4274-AFF6-2A7341D11F1A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5" xfId="10810" xr:uid="{00000000-0005-0000-0000-00003E040000}"/>
    <cellStyle name="Normal 66 5 2" xfId="29694" xr:uid="{76804F35-CAFF-47B9-842E-D4986B8F1CAD}"/>
    <cellStyle name="Normal 66 6" xfId="32296" xr:uid="{F35F73E7-85A0-40F8-ACDC-502506E25BCF}"/>
    <cellStyle name="Normal 66 7" xfId="20230" xr:uid="{2A5E392F-9766-4BD2-A7ED-CFCEB6028E37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3" xfId="14076" xr:uid="{00000000-0005-0000-0000-0000D8040000}"/>
    <cellStyle name="Normal 67 2 2 4" xfId="23549" xr:uid="{700C088C-1626-4EFF-B51D-BA84C7DAE59A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4" xfId="12184" xr:uid="{00000000-0005-0000-0000-0000D8040000}"/>
    <cellStyle name="Normal 67 2 4 2" xfId="29695" xr:uid="{CD9ADB1A-5EFF-4776-B1A6-412CE776569D}"/>
    <cellStyle name="Normal 67 2 5" xfId="32297" xr:uid="{6DD879E3-443B-43E4-988C-DDB3DB08CA72}"/>
    <cellStyle name="Normal 67 2 6" xfId="21647" xr:uid="{13696247-8CD1-43D5-842D-E7B664674C14}"/>
    <cellStyle name="Normal 67 3" xfId="1939" xr:uid="{00000000-0005-0000-0000-000092010000}"/>
    <cellStyle name="Normal 67 3 2" xfId="30883" xr:uid="{51C323F0-741B-4616-981C-987F4A69E4EA}"/>
    <cellStyle name="Normal 67 3 3" xfId="33475" xr:uid="{E1674CD4-9E4F-4694-BD4B-44E3B76A7446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3" xfId="14077" xr:uid="{00000000-0005-0000-0000-0000D9040000}"/>
    <cellStyle name="Normal 68 2 3 2" xfId="30884" xr:uid="{4B8853B8-08F3-480A-903D-D4A77DCBF264}"/>
    <cellStyle name="Normal 68 2 4" xfId="33476" xr:uid="{52DF143B-A1AE-4ED5-B0AF-CC7B0FD22D21}"/>
    <cellStyle name="Normal 68 2 5" xfId="23550" xr:uid="{74882B49-7AD0-496A-A5E0-0B6B95F40C18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4" xfId="12185" xr:uid="{00000000-0005-0000-0000-0000D9040000}"/>
    <cellStyle name="Normal 68 4 2" xfId="29696" xr:uid="{D7850DBD-CC2E-41FD-BC73-4057B84A1932}"/>
    <cellStyle name="Normal 68 5" xfId="32298" xr:uid="{2014C5A7-99D9-41C4-BE18-C854D5B351D6}"/>
    <cellStyle name="Normal 68 6" xfId="21648" xr:uid="{ED95D316-4443-40A7-9010-13CD64BEF1FE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3" xfId="14078" xr:uid="{00000000-0005-0000-0000-0000DA040000}"/>
    <cellStyle name="Normal 69 2 3 2" xfId="30885" xr:uid="{3A62E9C6-1E77-4414-ADE8-B6936E483839}"/>
    <cellStyle name="Normal 69 2 4" xfId="33477" xr:uid="{06DBEF80-2654-4012-BE1B-EAC49D4D7DCF}"/>
    <cellStyle name="Normal 69 2 5" xfId="23551" xr:uid="{D944BE8B-2CA6-4AC0-B10D-409B3F0D7A19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4" xfId="12186" xr:uid="{00000000-0005-0000-0000-0000DA040000}"/>
    <cellStyle name="Normal 69 4 2" xfId="29697" xr:uid="{6AE1F8BB-C56A-47DB-BDCA-EEDB289082FB}"/>
    <cellStyle name="Normal 69 5" xfId="32299" xr:uid="{01F0B35A-AFBF-4DE4-B914-51D59543B016}"/>
    <cellStyle name="Normal 69 6" xfId="21649" xr:uid="{CD64A2F0-E0FE-46B9-A878-729383AF0BC0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3" xfId="10827" xr:uid="{00000000-0005-0000-0000-000093010000}"/>
    <cellStyle name="Normal 7 10 3 2" xfId="33644" xr:uid="{EA41E9C6-4AB1-4771-BF6B-24085AD91EAA}"/>
    <cellStyle name="Normal 7 10 4" xfId="20237" xr:uid="{8D539C5F-D81A-4870-AE35-5DE4D39C10CF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3" xfId="12761" xr:uid="{00000000-0005-0000-0000-000093010000}"/>
    <cellStyle name="Normal 7 11 4" xfId="22233" xr:uid="{B01F252D-4C40-46CC-A203-8CD22650FFCA}"/>
    <cellStyle name="Normal 7 12" xfId="28319" xr:uid="{911F7F6F-6765-4581-8625-D515CAF2C67A}"/>
    <cellStyle name="Normal 7 13" xfId="31030" xr:uid="{21B90C19-2D06-4777-BA53-21D95C600DB3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1" xfId="19733" xr:uid="{EBD22CC4-C125-49F1-BE6C-B7BE2415B2E1}"/>
    <cellStyle name="Normal 7 2 2 2" xfId="1121" xr:uid="{00000000-0005-0000-0000-000043040000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3" xfId="12539" xr:uid="{00000000-0005-0000-0000-000045040000}"/>
    <cellStyle name="Normal 7 2 2 2 2 2 4" xfId="22006" xr:uid="{EA593824-124B-4F05-94D6-10238C20CB52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3" xfId="14443" xr:uid="{00000000-0005-0000-0000-000044040000}"/>
    <cellStyle name="Normal 7 2 2 2 2 3 4" xfId="23909" xr:uid="{53515EA4-2A57-46AB-A48A-743913451F2B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5" xfId="10649" xr:uid="{00000000-0005-0000-0000-000044040000}"/>
    <cellStyle name="Normal 7 2 2 2 2 6" xfId="20057" xr:uid="{84ACE216-2369-496C-AD47-FEBD3F80363D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3" xfId="12536" xr:uid="{00000000-0005-0000-0000-000048040000}"/>
    <cellStyle name="Normal 7 2 2 2 3 2 2 2 4" xfId="22003" xr:uid="{AB683CA4-0B5A-4B46-8637-2D8CD687083C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3" xfId="14446" xr:uid="{00000000-0005-0000-0000-000047040000}"/>
    <cellStyle name="Normal 7 2 2 2 3 2 2 3 4" xfId="23912" xr:uid="{5E3C94BA-210B-4241-BB9C-CD431AE1FBF8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5" xfId="10652" xr:uid="{00000000-0005-0000-0000-000047040000}"/>
    <cellStyle name="Normal 7 2 2 2 3 2 2 6" xfId="20060" xr:uid="{8C1F8C3D-B736-4423-94F9-3DA1D5A01167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3" xfId="12533" xr:uid="{00000000-0005-0000-0000-00004A040000}"/>
    <cellStyle name="Normal 7 2 2 2 3 2 3 2 2 4" xfId="22000" xr:uid="{C0357EEC-6987-40F2-BA8E-D497934B0739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3" xfId="14448" xr:uid="{00000000-0005-0000-0000-000049040000}"/>
    <cellStyle name="Normal 7 2 2 2 3 2 3 2 3 4" xfId="23914" xr:uid="{01F4348A-94CB-4412-BF6B-CED0725F07EA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5" xfId="10654" xr:uid="{00000000-0005-0000-0000-000049040000}"/>
    <cellStyle name="Normal 7 2 2 2 3 2 3 2 6" xfId="20062" xr:uid="{D72F29FF-7589-4D56-A413-BFFCBD64DD1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3" xfId="12535" xr:uid="{00000000-0005-0000-0000-000049040000}"/>
    <cellStyle name="Normal 7 2 2 2 3 2 3 3 4" xfId="22002" xr:uid="{2AFD73C7-7AC8-49F6-BBC7-EF4D32588006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3" xfId="14447" xr:uid="{00000000-0005-0000-0000-000048040000}"/>
    <cellStyle name="Normal 7 2 2 2 3 2 3 4 4" xfId="23913" xr:uid="{B8CBE0CB-C10B-4666-AB8D-04CE3D65C8E2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6" xfId="10653" xr:uid="{00000000-0005-0000-0000-000048040000}"/>
    <cellStyle name="Normal 7 2 2 2 3 2 3 7" xfId="20061" xr:uid="{7E97E3AC-F5AA-4BA5-81EB-0AE2608F2712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3" xfId="12534" xr:uid="{00000000-0005-0000-0000-00004B040000}"/>
    <cellStyle name="Normal 7 2 2 2 3 2 4 2 4" xfId="22001" xr:uid="{E9B75E7B-E592-4610-AE81-E6B133D5015F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3" xfId="14449" xr:uid="{00000000-0005-0000-0000-00004A040000}"/>
    <cellStyle name="Normal 7 2 2 2 3 2 4 3 4" xfId="23915" xr:uid="{285B6333-9F7A-439C-A8E2-902EFAC203CE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5" xfId="10655" xr:uid="{00000000-0005-0000-0000-00004A040000}"/>
    <cellStyle name="Normal 7 2 2 2 3 2 4 6" xfId="20063" xr:uid="{DF96B541-9601-42C7-B03B-F652E73896D6}"/>
    <cellStyle name="Normal 7 2 2 2 3 2 5" xfId="1129" xr:uid="{00000000-0005-0000-0000-00004B040000}"/>
    <cellStyle name="Normal 7 2 2 2 3 2 5 2" xfId="1130" xr:uid="{00000000-0005-0000-0000-00004C040000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3" xfId="12532" xr:uid="{00000000-0005-0000-0000-00004E040000}"/>
    <cellStyle name="Normal 7 2 2 2 3 2 5 2 2 2 4" xfId="21999" xr:uid="{92C8B4F4-CC68-4B32-803B-286F84AB8B40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3" xfId="14452" xr:uid="{00000000-0005-0000-0000-00004D040000}"/>
    <cellStyle name="Normal 7 2 2 2 3 2 5 2 2 3 4" xfId="23918" xr:uid="{9972A533-8FEA-45F0-AE05-0865EF4CA4AA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5" xfId="10658" xr:uid="{00000000-0005-0000-0000-00004D040000}"/>
    <cellStyle name="Normal 7 2 2 2 3 2 5 2 2 6" xfId="20066" xr:uid="{6FCB9420-B0F8-4EB4-96AB-AF952C1C028E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3" xfId="12531" xr:uid="{00000000-0005-0000-0000-00004F040000}"/>
    <cellStyle name="Normal 7 2 2 2 3 2 5 2 3 2 4" xfId="21998" xr:uid="{A04CEF11-EBC6-404E-85CA-4621F68B6306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3" xfId="14453" xr:uid="{00000000-0005-0000-0000-00004E040000}"/>
    <cellStyle name="Normal 7 2 2 2 3 2 5 2 3 3 4" xfId="23919" xr:uid="{FAC0D384-05EC-4865-93FE-F8A3EDB39CAE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5" xfId="10659" xr:uid="{00000000-0005-0000-0000-00004E040000}"/>
    <cellStyle name="Normal 7 2 2 2 3 2 5 2 3 6" xfId="20067" xr:uid="{6A194A66-D788-4DBB-97A8-EE41C54BB650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6" xfId="10661" xr:uid="{00000000-0005-0000-0000-000050040000}"/>
    <cellStyle name="Normal 7 2 2 2 3 2 5 2 4 2 7" xfId="20069" xr:uid="{FC292B6C-B0AB-42B3-8D31-28E7198A8692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5" xfId="10663" xr:uid="{00000000-0005-0000-0000-000052040000}"/>
    <cellStyle name="Normal 7 2 2 2 3 2 5 2 4 3 6" xfId="20071" xr:uid="{F5991BEA-FEC7-478F-B54E-749C0CBB6080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3" xfId="12530" xr:uid="{00000000-0005-0000-0000-000050040000}"/>
    <cellStyle name="Normal 7 2 2 2 3 2 5 2 4 4 4" xfId="21997" xr:uid="{60B47EFB-4822-47DB-8653-F09B88121312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3" xfId="14454" xr:uid="{00000000-0005-0000-0000-00004F040000}"/>
    <cellStyle name="Normal 7 2 2 2 3 2 5 2 4 5 4" xfId="23920" xr:uid="{BC59468D-B87D-4B15-9007-D201E57D4647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7" xfId="10660" xr:uid="{00000000-0005-0000-0000-00004F040000}"/>
    <cellStyle name="Normal 7 2 2 2 3 2 5 2 4 8" xfId="20068" xr:uid="{B2A0ED35-63F7-471D-A90C-D24A264219E9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3" xfId="12304" xr:uid="{00000000-0005-0000-0000-00004D040000}"/>
    <cellStyle name="Normal 7 2 2 2 3 2 5 2 5 4" xfId="21759" xr:uid="{BF0C0391-4A77-478C-938A-A683AE1F22F8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3" xfId="14451" xr:uid="{00000000-0005-0000-0000-00004C040000}"/>
    <cellStyle name="Normal 7 2 2 2 3 2 5 2 6 4" xfId="23917" xr:uid="{40DF51A4-9760-4FC2-9F95-E83D7B1D5E5C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3" xfId="12526" xr:uid="{00000000-0005-0000-0000-000054040000}"/>
    <cellStyle name="Normal 7 2 2 2 3 2 5 3 2 4" xfId="21993" xr:uid="{64D8951F-A4FF-4145-8EDA-BB7BF543D2D9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3" xfId="14458" xr:uid="{00000000-0005-0000-0000-000053040000}"/>
    <cellStyle name="Normal 7 2 2 2 3 2 5 3 3 4" xfId="23924" xr:uid="{63721784-4A75-4D1A-9208-C50B9220B92B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5" xfId="10664" xr:uid="{00000000-0005-0000-0000-000053040000}"/>
    <cellStyle name="Normal 7 2 2 2 3 2 5 3 6" xfId="20072" xr:uid="{022482FE-807B-4E35-810B-7F5A17BC2D1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3" xfId="12322" xr:uid="{00000000-0005-0000-0000-00004C040000}"/>
    <cellStyle name="Normal 7 2 2 2 3 2 5 4 4" xfId="21781" xr:uid="{C036BE81-65DA-40AE-8B77-6F4E3D133862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3" xfId="14450" xr:uid="{00000000-0005-0000-0000-00004B040000}"/>
    <cellStyle name="Normal 7 2 2 2 3 2 5 5 4" xfId="23916" xr:uid="{AD316F84-C8A1-4E92-AAD0-1F9DBCFDC00D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7" xfId="10656" xr:uid="{00000000-0005-0000-0000-00004B040000}"/>
    <cellStyle name="Normal 7 2 2 2 3 2 5 8" xfId="20064" xr:uid="{6292FF18-2376-4CB6-BE63-03D7A5B81085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3" xfId="12537" xr:uid="{00000000-0005-0000-0000-000047040000}"/>
    <cellStyle name="Normal 7 2 2 2 3 2 6 4" xfId="22004" xr:uid="{CC7172F4-21F4-4682-A109-D163D93C9BC6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3" xfId="14445" xr:uid="{00000000-0005-0000-0000-000046040000}"/>
    <cellStyle name="Normal 7 2 2 2 3 2 7 4" xfId="23911" xr:uid="{F6EBDF70-0132-4E62-9978-4BCDCA3E0028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3" xfId="12538" xr:uid="{00000000-0005-0000-0000-000046040000}"/>
    <cellStyle name="Normal 7 2 2 2 3 3 4" xfId="22005" xr:uid="{8DFEF320-C760-417E-9B0A-FAB8B67FBB0E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3" xfId="14444" xr:uid="{00000000-0005-0000-0000-000045040000}"/>
    <cellStyle name="Normal 7 2 2 2 3 4 4" xfId="23910" xr:uid="{A4B6CAFE-8059-4D36-A171-CC9BBAA84B83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6" xfId="10650" xr:uid="{00000000-0005-0000-0000-000045040000}"/>
    <cellStyle name="Normal 7 2 2 2 3 7" xfId="20058" xr:uid="{F77B2691-2781-43B6-85BC-CAC6CBDD84CF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3" xfId="10990" xr:uid="{00000000-0005-0000-0000-000096010000}"/>
    <cellStyle name="Normal 7 2 2 2 4 4" xfId="20400" xr:uid="{B314301C-69DD-45CE-BBA5-61AF40CA196D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3" xfId="12904" xr:uid="{00000000-0005-0000-0000-000096010000}"/>
    <cellStyle name="Normal 7 2 2 2 5 4" xfId="22376" xr:uid="{0B8D86C0-24CD-40E6-9D80-277C4D1721A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7" xfId="10648" xr:uid="{00000000-0005-0000-0000-000043040000}"/>
    <cellStyle name="Normal 7 2 2 2 7 2" xfId="28457" xr:uid="{96B5B667-3C52-40EB-8B0A-465FCC94BE18}"/>
    <cellStyle name="Normal 7 2 2 2 8" xfId="31150" xr:uid="{BA94834E-91C6-4A24-B4EB-5306375D3A67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3" xfId="14460" xr:uid="{00000000-0005-0000-0000-000055040000}"/>
    <cellStyle name="Normal 7 2 2 3 2 10 4" xfId="23926" xr:uid="{5BB4F878-DC0F-4189-AC79-DB5B6694ADBC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2" xfId="10666" xr:uid="{00000000-0005-0000-0000-000055040000}"/>
    <cellStyle name="Normal 7 2 2 3 2 13" xfId="20074" xr:uid="{85286387-BBBD-4280-BEC4-7DE319088932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3" xfId="12523" xr:uid="{00000000-0005-0000-0000-000057040000}"/>
    <cellStyle name="Normal 7 2 2 3 2 2 2 4" xfId="21990" xr:uid="{229779CB-619D-463C-83B7-CE14FD2EED23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3" xfId="14461" xr:uid="{00000000-0005-0000-0000-000056040000}"/>
    <cellStyle name="Normal 7 2 2 3 2 2 3 4" xfId="23927" xr:uid="{D7107D8A-86CF-4A9D-9033-B37A87FFA609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5" xfId="10667" xr:uid="{00000000-0005-0000-0000-000056040000}"/>
    <cellStyle name="Normal 7 2 2 3 2 2 6" xfId="20075" xr:uid="{81EE0388-1B07-46EF-9F80-215DB46D70AC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3" xfId="12522" xr:uid="{00000000-0005-0000-0000-000059040000}"/>
    <cellStyle name="Normal 7 2 2 3 2 3 2 2 4" xfId="21989" xr:uid="{C7BB7BA3-9641-4E6E-9277-CC36B055D0A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3" xfId="14463" xr:uid="{00000000-0005-0000-0000-000058040000}"/>
    <cellStyle name="Normal 7 2 2 3 2 3 2 3 4" xfId="23929" xr:uid="{A98440D9-12BA-4AD0-9342-FEA00FFB16EC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5" xfId="10669" xr:uid="{00000000-0005-0000-0000-000058040000}"/>
    <cellStyle name="Normal 7 2 2 3 2 3 2 6" xfId="20077" xr:uid="{CAFE4B1A-E129-43FB-AADB-39C97C944457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3" xfId="12359" xr:uid="{00000000-0005-0000-0000-000058040000}"/>
    <cellStyle name="Normal 7 2 2 3 2 3 3 4" xfId="21820" xr:uid="{70FC218C-5490-4578-9297-F5A429BCDE8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3" xfId="14462" xr:uid="{00000000-0005-0000-0000-000057040000}"/>
    <cellStyle name="Normal 7 2 2 3 2 3 4 4" xfId="23928" xr:uid="{4FC53F6D-FB74-4A31-BEE2-A834EFF964C2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6" xfId="10668" xr:uid="{00000000-0005-0000-0000-000057040000}"/>
    <cellStyle name="Normal 7 2 2 3 2 3 7" xfId="20076" xr:uid="{A1F455DE-73B8-4868-8DF5-1EF11C224B3F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3" xfId="12521" xr:uid="{00000000-0005-0000-0000-00005A040000}"/>
    <cellStyle name="Normal 7 2 2 3 2 4 2 4" xfId="21988" xr:uid="{7C86B45C-880E-4A3F-A2C3-4F073460DBC3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3" xfId="14464" xr:uid="{00000000-0005-0000-0000-000059040000}"/>
    <cellStyle name="Normal 7 2 2 3 2 4 3 4" xfId="23930" xr:uid="{19E7E186-F52F-4313-BF75-B9A602894186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5" xfId="10670" xr:uid="{00000000-0005-0000-0000-000059040000}"/>
    <cellStyle name="Normal 7 2 2 3 2 4 6" xfId="20078" xr:uid="{D6032F31-8765-4379-9989-3392CE84A212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3" xfId="12385" xr:uid="{00000000-0005-0000-0000-00005D040000}"/>
    <cellStyle name="Normal 7 2 2 3 2 5 2 2 2 4" xfId="21843" xr:uid="{1414C476-4377-4C88-A550-76EF92062C56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3" xfId="14467" xr:uid="{00000000-0005-0000-0000-00005C040000}"/>
    <cellStyle name="Normal 7 2 2 3 2 5 2 2 3 4" xfId="23933" xr:uid="{FCFD8073-08C8-4DF0-A5CE-49A81D16C7C4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5" xfId="10673" xr:uid="{00000000-0005-0000-0000-00005C040000}"/>
    <cellStyle name="Normal 7 2 2 3 2 5 2 2 6" xfId="20081" xr:uid="{A4F2A157-3BC9-418D-8E1B-78B983A154AB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5" xfId="10676" xr:uid="{00000000-0005-0000-0000-00005F040000}"/>
    <cellStyle name="Normal 7 2 2 3 2 5 2 3 2 2 6" xfId="20084" xr:uid="{7F55CEAF-3D93-4D24-8BEA-BDBB4D7DE6BE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3" xfId="12517" xr:uid="{00000000-0005-0000-0000-00005F040000}"/>
    <cellStyle name="Normal 7 2 2 3 2 5 2 3 2 3 4" xfId="21984" xr:uid="{46A45CE0-781D-43D9-B9CC-76ABB2785C44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3" xfId="14469" xr:uid="{00000000-0005-0000-0000-00005E040000}"/>
    <cellStyle name="Normal 7 2 2 3 2 5 2 3 2 4 4" xfId="23935" xr:uid="{7B83EBD5-9B7E-491A-8A94-D2C02C6976F8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6" xfId="10675" xr:uid="{00000000-0005-0000-0000-00005E040000}"/>
    <cellStyle name="Normal 7 2 2 3 2 5 2 3 2 7" xfId="20083" xr:uid="{08D60DFB-CBBB-4CB4-B793-96D125058B24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3" xfId="12518" xr:uid="{00000000-0005-0000-0000-00005E040000}"/>
    <cellStyle name="Normal 7 2 2 3 2 5 2 3 3 4" xfId="21985" xr:uid="{F78C142D-3BB6-4BD0-A9B0-97B6AEEB6075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3" xfId="14468" xr:uid="{00000000-0005-0000-0000-00005D040000}"/>
    <cellStyle name="Normal 7 2 2 3 2 5 2 3 4 4" xfId="23934" xr:uid="{231C518E-7B2A-485B-A702-574739F67AE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6" xfId="10674" xr:uid="{00000000-0005-0000-0000-00005D040000}"/>
    <cellStyle name="Normal 7 2 2 3 2 5 2 3 7" xfId="20082" xr:uid="{7416E8B8-87E6-4774-A34A-741D3014241A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3" xfId="12519" xr:uid="{00000000-0005-0000-0000-00005C040000}"/>
    <cellStyle name="Normal 7 2 2 3 2 5 2 4 4" xfId="21986" xr:uid="{09A2D4D3-AF34-4301-B31F-D221E20096C9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3" xfId="14466" xr:uid="{00000000-0005-0000-0000-00005B040000}"/>
    <cellStyle name="Normal 7 2 2 3 2 5 2 5 4" xfId="23932" xr:uid="{B1F71B1D-CA0C-4535-9D8B-6783DD3B0A20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7" xfId="10672" xr:uid="{00000000-0005-0000-0000-00005B040000}"/>
    <cellStyle name="Normal 7 2 2 3 2 5 2 8" xfId="20080" xr:uid="{3ACB3B63-7B42-435F-A96C-2B0D6BD41348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3" xfId="12515" xr:uid="{00000000-0005-0000-0000-000061040000}"/>
    <cellStyle name="Normal 7 2 2 3 2 5 3 2 4" xfId="21982" xr:uid="{93C5EEEE-D3B6-4F85-A7F3-A6D5E649A19D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3" xfId="14471" xr:uid="{00000000-0005-0000-0000-000060040000}"/>
    <cellStyle name="Normal 7 2 2 3 2 5 3 3 4" xfId="23937" xr:uid="{72A50D4F-280A-409E-BA42-1BD165E2A990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5" xfId="10677" xr:uid="{00000000-0005-0000-0000-000060040000}"/>
    <cellStyle name="Normal 7 2 2 3 2 5 3 6" xfId="20085" xr:uid="{0EA23094-54F5-4BBD-AB74-AD4C8E950756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3" xfId="12520" xr:uid="{00000000-0005-0000-0000-00005B040000}"/>
    <cellStyle name="Normal 7 2 2 3 2 5 4 4" xfId="21987" xr:uid="{5552FB50-D4DE-4FFB-BC9E-6A3B894207D9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3" xfId="14465" xr:uid="{00000000-0005-0000-0000-00005A040000}"/>
    <cellStyle name="Normal 7 2 2 3 2 5 5 4" xfId="23931" xr:uid="{0700497E-515F-4A32-833A-2CE710438236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7" xfId="10671" xr:uid="{00000000-0005-0000-0000-00005A040000}"/>
    <cellStyle name="Normal 7 2 2 3 2 5 8" xfId="20079" xr:uid="{806D9458-48B2-4B05-8788-9C31AB635787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3" xfId="12513" xr:uid="{00000000-0005-0000-0000-000063040000}"/>
    <cellStyle name="Normal 7 2 2 3 2 6 2 2 4" xfId="21980" xr:uid="{F981743E-3764-4D07-BC3E-823261EE413A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3" xfId="14473" xr:uid="{00000000-0005-0000-0000-000062040000}"/>
    <cellStyle name="Normal 7 2 2 3 2 6 2 3 4" xfId="23939" xr:uid="{D87774EA-F3F6-4A9C-9EB0-DE4126C01779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5" xfId="10679" xr:uid="{00000000-0005-0000-0000-000062040000}"/>
    <cellStyle name="Normal 7 2 2 3 2 6 2 6" xfId="20087" xr:uid="{03E68683-B457-47E6-A63D-E45EE57CA115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3" xfId="12511" xr:uid="{00000000-0005-0000-0000-000065040000}"/>
    <cellStyle name="Normal 7 2 2 3 2 6 3 2 2 4" xfId="21978" xr:uid="{5AAD81C8-C91C-4DD1-A4C3-D2F088625830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3" xfId="14475" xr:uid="{00000000-0005-0000-0000-000064040000}"/>
    <cellStyle name="Normal 7 2 2 3 2 6 3 2 3 4" xfId="23941" xr:uid="{90D2FBF7-5E1A-4402-9087-3936E94453B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5" xfId="10681" xr:uid="{00000000-0005-0000-0000-000064040000}"/>
    <cellStyle name="Normal 7 2 2 3 2 6 3 2 6" xfId="20089" xr:uid="{2657AE36-2ED4-4D8B-A7BB-0C7326F1E157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3" xfId="12512" xr:uid="{00000000-0005-0000-0000-000064040000}"/>
    <cellStyle name="Normal 7 2 2 3 2 6 3 3 4" xfId="21979" xr:uid="{85A2126B-1FBD-493D-B480-033E08BD83C4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3" xfId="14474" xr:uid="{00000000-0005-0000-0000-000063040000}"/>
    <cellStyle name="Normal 7 2 2 3 2 6 3 4 4" xfId="23940" xr:uid="{353E8065-D5F0-47E9-8BB6-BC30F17588C9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6" xfId="10680" xr:uid="{00000000-0005-0000-0000-000063040000}"/>
    <cellStyle name="Normal 7 2 2 3 2 6 3 7" xfId="20088" xr:uid="{B39D96E6-C753-4E1C-B3C9-20BD83F795F9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3" xfId="12514" xr:uid="{00000000-0005-0000-0000-000062040000}"/>
    <cellStyle name="Normal 7 2 2 3 2 6 4 4" xfId="21981" xr:uid="{C3E5DE29-CC6A-4A11-8C62-E12A5D237D69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3" xfId="14472" xr:uid="{00000000-0005-0000-0000-000061040000}"/>
    <cellStyle name="Normal 7 2 2 3 2 6 5 4" xfId="23938" xr:uid="{E3960E23-7B14-4057-9775-361C13B4ABB3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7" xfId="10678" xr:uid="{00000000-0005-0000-0000-000061040000}"/>
    <cellStyle name="Normal 7 2 2 3 2 6 8" xfId="20086" xr:uid="{F1243CD1-3731-4BA4-99E6-169F4139B278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3" xfId="12510" xr:uid="{00000000-0005-0000-0000-000066040000}"/>
    <cellStyle name="Normal 7 2 2 3 2 7 2 4" xfId="21977" xr:uid="{E12450B5-5EDF-4D2D-BCB2-523892C597DC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3" xfId="14476" xr:uid="{00000000-0005-0000-0000-000065040000}"/>
    <cellStyle name="Normal 7 2 2 3 2 7 3 4" xfId="23942" xr:uid="{86EE0F2E-C2F5-45EF-9ECF-8C843FF114EA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5" xfId="10682" xr:uid="{00000000-0005-0000-0000-000065040000}"/>
    <cellStyle name="Normal 7 2 2 3 2 7 6" xfId="20090" xr:uid="{5012BC83-1E72-44B7-B302-B31AF42ECFC2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3" xfId="12508" xr:uid="{00000000-0005-0000-0000-000068040000}"/>
    <cellStyle name="Normal 7 2 2 3 2 8 2 2 4" xfId="21975" xr:uid="{BE8EDD33-E80A-4430-B81A-248678CDB837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3" xfId="14478" xr:uid="{00000000-0005-0000-0000-000067040000}"/>
    <cellStyle name="Normal 7 2 2 3 2 8 2 3 4" xfId="23944" xr:uid="{ECC228CF-5C0C-417E-ACB5-33E9431A3AA9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5" xfId="10684" xr:uid="{00000000-0005-0000-0000-000067040000}"/>
    <cellStyle name="Normal 7 2 2 3 2 8 2 6" xfId="20092" xr:uid="{A3C42BF0-F0AB-4323-B0E8-7D485AECD40F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3" xfId="12509" xr:uid="{00000000-0005-0000-0000-000067040000}"/>
    <cellStyle name="Normal 7 2 2 3 2 8 3 4" xfId="21976" xr:uid="{1BB0DAC2-8C45-4AF2-BD75-B5E8A6B40269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3" xfId="14477" xr:uid="{00000000-0005-0000-0000-000066040000}"/>
    <cellStyle name="Normal 7 2 2 3 2 8 4 4" xfId="23943" xr:uid="{70BD03BB-224E-44AB-AD02-E430AF53F7B0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6" xfId="10683" xr:uid="{00000000-0005-0000-0000-000066040000}"/>
    <cellStyle name="Normal 7 2 2 3 2 8 7" xfId="20091" xr:uid="{7C7010A9-D1F3-4F8A-B3BA-8293862E3385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3" xfId="12524" xr:uid="{00000000-0005-0000-0000-000056040000}"/>
    <cellStyle name="Normal 7 2 2 3 2 9 4" xfId="21991" xr:uid="{B20918DB-7CB9-4E2E-A394-06CA8BA74F19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3" xfId="12525" xr:uid="{00000000-0005-0000-0000-000055040000}"/>
    <cellStyle name="Normal 7 2 2 3 3 4" xfId="21992" xr:uid="{B7E196CC-95E6-46F9-90B0-92A1E262257F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3" xfId="14459" xr:uid="{00000000-0005-0000-0000-000054040000}"/>
    <cellStyle name="Normal 7 2 2 3 4 4" xfId="23925" xr:uid="{F81BDABA-7E2C-4E8E-A4A6-867D631BC1B9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6" xfId="10665" xr:uid="{00000000-0005-0000-0000-000054040000}"/>
    <cellStyle name="Normal 7 2 2 3 7" xfId="20073" xr:uid="{7DB16E8B-13E4-4C75-935E-9F677AB9414A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3" xfId="12507" xr:uid="{00000000-0005-0000-0000-000069040000}"/>
    <cellStyle name="Normal 7 2 2 4 2 4" xfId="21974" xr:uid="{D56212A7-43AE-412C-84C3-CB9C95D3F6D9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3" xfId="14479" xr:uid="{00000000-0005-0000-0000-000068040000}"/>
    <cellStyle name="Normal 7 2 2 4 3 4" xfId="23945" xr:uid="{DD2847DD-E647-4DDA-965A-85DB9B496E4A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5" xfId="10685" xr:uid="{00000000-0005-0000-0000-000068040000}"/>
    <cellStyle name="Normal 7 2 2 4 6" xfId="20093" xr:uid="{78D42223-55B6-49A6-AFF7-595197CDD646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3" xfId="12540" xr:uid="{00000000-0005-0000-0000-00006A040000}"/>
    <cellStyle name="Normal 7 2 2 5 2 4" xfId="22007" xr:uid="{A140E7E9-84E7-439D-A3BD-F09E627E420A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3" xfId="14442" xr:uid="{00000000-0005-0000-0000-000069040000}"/>
    <cellStyle name="Normal 7 2 2 5 3 4" xfId="23908" xr:uid="{A4B8B043-EAC6-44B6-907E-200F11E11B23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5" xfId="10647" xr:uid="{00000000-0005-0000-0000-000069040000}"/>
    <cellStyle name="Normal 7 2 2 5 6" xfId="20055" xr:uid="{35238739-E5BB-4A5E-92DD-485CC202A03A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3" xfId="10908" xr:uid="{00000000-0005-0000-0000-000095010000}"/>
    <cellStyle name="Normal 7 2 2 6 4" xfId="20322" xr:uid="{E53B18E3-7B4D-45D3-83DB-C4DD1D2A1611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3" xfId="12826" xr:uid="{00000000-0005-0000-0000-000095010000}"/>
    <cellStyle name="Normal 7 2 2 7 4" xfId="22298" xr:uid="{4F6C8208-50E1-4CAE-80B1-9ED7DE496904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9" xfId="10272" xr:uid="{00000000-0005-0000-0000-000042040000}"/>
    <cellStyle name="Normal 7 2 2 9 2" xfId="28379" xr:uid="{D71D95F8-EC6B-4302-9C4B-2EFF8FC49C9F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3" xfId="12876" xr:uid="{00000000-0005-0000-0000-000097010000}"/>
    <cellStyle name="Normal 7 2 3 2 4" xfId="22348" xr:uid="{7CF3BF70-C4DB-4831-82BB-4BE55D207C78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4" xfId="10962" xr:uid="{00000000-0005-0000-0000-000097010000}"/>
    <cellStyle name="Normal 7 2 3 4 2" xfId="28429" xr:uid="{D5A4F782-1A5B-4D01-95AF-FE654E0ED179}"/>
    <cellStyle name="Normal 7 2 3 5" xfId="31122" xr:uid="{F8D95A40-2B7B-4B66-AF6B-5088F359CF7A}"/>
    <cellStyle name="Normal 7 2 3 6" xfId="20372" xr:uid="{D5C44A21-7C6E-4E84-9BE7-1BE74DE47A29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3" xfId="11014" xr:uid="{00000000-0005-0000-0000-000098010000}"/>
    <cellStyle name="Normal 7 2 4 2 4" xfId="20420" xr:uid="{2E979950-0776-48C1-9C57-452620DE79B0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3" xfId="12923" xr:uid="{00000000-0005-0000-0000-000098010000}"/>
    <cellStyle name="Normal 7 2 4 3 4" xfId="22395" xr:uid="{0F6F8CE2-100A-41EA-BE2E-FEC4FFED3FB9}"/>
    <cellStyle name="Normal 7 2 4 4" xfId="28477" xr:uid="{47B31798-F91A-4156-A071-7E6585F72DF1}"/>
    <cellStyle name="Normal 7 2 4 5" xfId="31169" xr:uid="{CA59247F-F780-47FD-AA8B-63AE8120ACB3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3" xfId="14079" xr:uid="{00000000-0005-0000-0000-0000DC040000}"/>
    <cellStyle name="Normal 7 2 5 2 4" xfId="23552" xr:uid="{6C8756C8-F03B-479C-9364-C9E52F6A87A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4" xfId="12187" xr:uid="{00000000-0005-0000-0000-0000DC040000}"/>
    <cellStyle name="Normal 7 2 5 4 2" xfId="29698" xr:uid="{957A480E-2BF6-4DB9-881A-9557132B9A62}"/>
    <cellStyle name="Normal 7 2 5 5" xfId="32300" xr:uid="{198D663A-33A2-452C-B8F9-0F50D0D8A4E0}"/>
    <cellStyle name="Normal 7 2 5 6" xfId="21650" xr:uid="{68E3A2D5-104D-40D5-87E7-8F293A286F6F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3" xfId="10874" xr:uid="{00000000-0005-0000-0000-000094010000}"/>
    <cellStyle name="Normal 7 2 6 3 2" xfId="30886" xr:uid="{1AA585FC-A421-4907-A8B9-5C5D0709D88C}"/>
    <cellStyle name="Normal 7 2 6 4" xfId="33478" xr:uid="{5D29607F-37DE-4141-9457-F405F4E3A648}"/>
    <cellStyle name="Normal 7 2 6 5" xfId="20292" xr:uid="{DA842A39-6D61-4304-8AD0-EB105EBEBC0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3" xfId="12795" xr:uid="{00000000-0005-0000-0000-000094010000}"/>
    <cellStyle name="Normal 7 2 7 4" xfId="22267" xr:uid="{C1F1B81F-81E3-4DAC-920D-1E72629A7AEB}"/>
    <cellStyle name="Normal 7 2 8" xfId="28348" xr:uid="{561C3828-BE43-4780-B33D-2BF327B96707}"/>
    <cellStyle name="Normal 7 2 9" xfId="31044" xr:uid="{0FF614C7-F3F6-4D9B-B086-93C5C304BB76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3" xfId="10993" xr:uid="{00000000-0005-0000-0000-00009B010000}"/>
    <cellStyle name="Normal 7 3 2 2 2 4" xfId="20403" xr:uid="{46F072EA-7D74-4352-AF0D-B567122150DA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3" xfId="12907" xr:uid="{00000000-0005-0000-0000-00009B010000}"/>
    <cellStyle name="Normal 7 3 2 2 3 4" xfId="22379" xr:uid="{AAF4D661-64E9-4E07-82EF-A0B0553FF99F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5" xfId="10687" xr:uid="{00000000-0005-0000-0000-00006D040000}"/>
    <cellStyle name="Normal 7 3 2 2 5 2" xfId="28460" xr:uid="{B54CE00D-BCC4-499A-B0E0-DFE8AF639EF5}"/>
    <cellStyle name="Normal 7 3 2 2 6" xfId="31153" xr:uid="{A58A820E-80E3-469B-B4A7-8EE1061721CA}"/>
    <cellStyle name="Normal 7 3 2 2 7" xfId="20095" xr:uid="{FB91C771-AB8D-43FF-ACBC-A19921B50676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3" xfId="12505" xr:uid="{00000000-0005-0000-0000-00006F040000}"/>
    <cellStyle name="Normal 7 3 2 3 2 4" xfId="21972" xr:uid="{027B078E-51CB-4E74-9700-4D1F04EC737C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3" xfId="14481" xr:uid="{00000000-0005-0000-0000-00006E040000}"/>
    <cellStyle name="Normal 7 3 2 3 3 4" xfId="23947" xr:uid="{627C049B-5477-468B-914B-C3BBB3E05FFC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5" xfId="10688" xr:uid="{00000000-0005-0000-0000-00006E040000}"/>
    <cellStyle name="Normal 7 3 2 3 6" xfId="20096" xr:uid="{7AD6A634-08AE-4117-836E-1A346187BAA2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3" xfId="12506" xr:uid="{00000000-0005-0000-0000-000070040000}"/>
    <cellStyle name="Normal 7 3 2 4 2 4" xfId="21973" xr:uid="{9C74D655-D216-4386-A99B-1DAC902AB5E5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3" xfId="14480" xr:uid="{00000000-0005-0000-0000-00006F040000}"/>
    <cellStyle name="Normal 7 3 2 4 3 4" xfId="23946" xr:uid="{1AB5E349-8C14-4E22-8374-E6124616D5C8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5" xfId="10686" xr:uid="{00000000-0005-0000-0000-00006F040000}"/>
    <cellStyle name="Normal 7 3 2 4 6" xfId="20094" xr:uid="{D847FC7C-AEB2-462D-B17C-29E92EAA40B4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3" xfId="10911" xr:uid="{00000000-0005-0000-0000-00009A010000}"/>
    <cellStyle name="Normal 7 3 2 5 4" xfId="20325" xr:uid="{04D98368-DF03-49E8-AFA8-AF8855B338BA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3" xfId="12829" xr:uid="{00000000-0005-0000-0000-00009A010000}"/>
    <cellStyle name="Normal 7 3 2 6 4" xfId="22301" xr:uid="{FEFADC6A-8C0F-4995-B6BE-540A6A1F8A3F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8" xfId="10273" xr:uid="{00000000-0005-0000-0000-00006C040000}"/>
    <cellStyle name="Normal 7 3 2 8 2" xfId="28382" xr:uid="{BBB570C9-96AB-4D96-9F08-3D6610FC1B34}"/>
    <cellStyle name="Normal 7 3 2 9" xfId="31075" xr:uid="{BBBBC1F1-DFD2-4C40-AEAA-DD209BA4951F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3" xfId="10965" xr:uid="{00000000-0005-0000-0000-00009C010000}"/>
    <cellStyle name="Normal 7 3 3 2 4" xfId="20375" xr:uid="{17D494B7-901A-42A6-95CF-12B197F9BE4B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3" xfId="12879" xr:uid="{00000000-0005-0000-0000-00009C010000}"/>
    <cellStyle name="Normal 7 3 3 3 4" xfId="22351" xr:uid="{23EA74B5-F551-46D0-9E94-66210FB20FCB}"/>
    <cellStyle name="Normal 7 3 3 4" xfId="28432" xr:uid="{40210D59-A674-4BBC-9C81-1792608DBBA1}"/>
    <cellStyle name="Normal 7 3 3 5" xfId="31125" xr:uid="{20F45FEF-15C4-4FC8-A09E-3EDB32DD9C59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3" xfId="10881" xr:uid="{00000000-0005-0000-0000-000099010000}"/>
    <cellStyle name="Normal 7 3 5 4" xfId="20297" xr:uid="{C397DF2B-4225-400B-B789-E771822598EE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3" xfId="12800" xr:uid="{00000000-0005-0000-0000-000099010000}"/>
    <cellStyle name="Normal 7 3 6 4" xfId="22272" xr:uid="{483F39A8-31F1-4D4E-9C31-DF3BBD96C668}"/>
    <cellStyle name="Normal 7 3 7" xfId="28354" xr:uid="{67E726D9-B812-4767-8945-08FBDC6C77BE}"/>
    <cellStyle name="Normal 7 3 8" xfId="31047" xr:uid="{5ADA945D-AD68-4BE1-87FD-8B64B91A3A84}"/>
    <cellStyle name="Normal 7 4" xfId="245" xr:uid="{00000000-0005-0000-0000-000072040000}"/>
    <cellStyle name="Normal 7 4 10" xfId="19735" xr:uid="{6E64FF48-5609-4907-A9BE-99B22A54CA08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3" xfId="10989" xr:uid="{00000000-0005-0000-0000-00009E010000}"/>
    <cellStyle name="Normal 7 4 2 2 4" xfId="20399" xr:uid="{3154288E-4183-487D-97F2-311CDD089C0E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3" xfId="12903" xr:uid="{00000000-0005-0000-0000-00009E010000}"/>
    <cellStyle name="Normal 7 4 2 3 4" xfId="22375" xr:uid="{5CB9E1F4-368B-404E-856C-20CA54CBDA2B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5" xfId="10690" xr:uid="{00000000-0005-0000-0000-000073040000}"/>
    <cellStyle name="Normal 7 4 2 5 2" xfId="28456" xr:uid="{DE2C203F-29C7-4723-8048-FB089285CA49}"/>
    <cellStyle name="Normal 7 4 2 6" xfId="31149" xr:uid="{4343E7F0-3F51-4A04-A021-9DAD56D3EA36}"/>
    <cellStyle name="Normal 7 4 2 7" xfId="20099" xr:uid="{948F5B25-345A-4FB0-A9A1-4FB0DB631294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3" xfId="12503" xr:uid="{00000000-0005-0000-0000-000075040000}"/>
    <cellStyle name="Normal 7 4 3 3 4" xfId="21970" xr:uid="{A86905BD-00B1-4609-9D82-0F755C8B1E30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3" xfId="14483" xr:uid="{00000000-0005-0000-0000-000074040000}"/>
    <cellStyle name="Normal 7 4 3 4 4" xfId="23949" xr:uid="{7A0503E6-581B-4D43-8D82-C73EF9DDA98C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6" xfId="10691" xr:uid="{00000000-0005-0000-0000-000074040000}"/>
    <cellStyle name="Normal 7 4 3 7" xfId="20100" xr:uid="{866428E4-F21E-464D-8248-75D025E735D8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3" xfId="12504" xr:uid="{00000000-0005-0000-0000-000076040000}"/>
    <cellStyle name="Normal 7 4 4 2 4" xfId="21971" xr:uid="{49A652AC-E780-4515-AB9A-7EB69D04D543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3" xfId="14482" xr:uid="{00000000-0005-0000-0000-000075040000}"/>
    <cellStyle name="Normal 7 4 4 3 4" xfId="23948" xr:uid="{DC625779-64AF-4314-BF04-8A4462F95945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5" xfId="10689" xr:uid="{00000000-0005-0000-0000-000075040000}"/>
    <cellStyle name="Normal 7 4 4 6" xfId="20098" xr:uid="{B279B7B4-4134-4087-AFD0-999B1FD758BA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3" xfId="10907" xr:uid="{00000000-0005-0000-0000-00009D010000}"/>
    <cellStyle name="Normal 7 4 5 4" xfId="20321" xr:uid="{4D40D657-486C-4B8B-9661-B70778F2B58E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3" xfId="12825" xr:uid="{00000000-0005-0000-0000-00009D010000}"/>
    <cellStyle name="Normal 7 4 6 4" xfId="22297" xr:uid="{451738B4-B3C9-4DE6-B7FC-7F90F4A8610F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8" xfId="10274" xr:uid="{00000000-0005-0000-0000-000072040000}"/>
    <cellStyle name="Normal 7 4 8 2" xfId="28378" xr:uid="{E54B9DCF-D633-496F-98BB-2E069829A676}"/>
    <cellStyle name="Normal 7 4 9" xfId="31071" xr:uid="{B4EC8202-0E72-4F27-9A36-A905B729753E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3" xfId="12905" xr:uid="{00000000-0005-0000-0000-0000A1010000}"/>
    <cellStyle name="Normal 7 5 2 2 2 4" xfId="22377" xr:uid="{D05F4E98-255B-4194-B0D1-037C8E6D9378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4" xfId="10991" xr:uid="{00000000-0005-0000-0000-0000A1010000}"/>
    <cellStyle name="Normal 7 5 2 2 4 2" xfId="28458" xr:uid="{797D2C74-7D74-4425-9104-44A3F7099D1A}"/>
    <cellStyle name="Normal 7 5 2 2 5" xfId="31151" xr:uid="{0F2DAD19-3668-41DC-BB62-95A4E7CAD92C}"/>
    <cellStyle name="Normal 7 5 2 2 6" xfId="20401" xr:uid="{9EFD720B-F731-485F-9F31-983CC24F1B96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3" xfId="12827" xr:uid="{00000000-0005-0000-0000-0000A0010000}"/>
    <cellStyle name="Normal 7 5 2 3 4" xfId="22299" xr:uid="{C292B6CE-E0EC-4E07-807A-8308D8CB6D0F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5" xfId="10909" xr:uid="{00000000-0005-0000-0000-0000A0010000}"/>
    <cellStyle name="Normal 7 5 2 5 2" xfId="28380" xr:uid="{744DD7F4-DD2E-4F35-8407-BC12BDD574EC}"/>
    <cellStyle name="Normal 7 5 2 6" xfId="31073" xr:uid="{87BEB40E-3F00-429D-9AF2-E812050B8E77}"/>
    <cellStyle name="Normal 7 5 2 7" xfId="20323" xr:uid="{7A11D7C8-7D00-4843-9744-BFA22F1C417B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3" xfId="12877" xr:uid="{00000000-0005-0000-0000-0000A2010000}"/>
    <cellStyle name="Normal 7 5 3 2 4" xfId="22349" xr:uid="{176B3E23-AB03-46D5-A080-636CE16D9652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4" xfId="10963" xr:uid="{00000000-0005-0000-0000-0000A2010000}"/>
    <cellStyle name="Normal 7 5 3 4 2" xfId="28430" xr:uid="{0CFE08A7-A5B8-472D-B330-C0EE2A37C098}"/>
    <cellStyle name="Normal 7 5 3 5" xfId="31123" xr:uid="{45CB51A8-E3C5-4442-8B28-E5FE7FA8F070}"/>
    <cellStyle name="Normal 7 5 3 6" xfId="20373" xr:uid="{64980281-6D95-4AA6-AE35-DF0AFF1BD0DE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3" xfId="12796" xr:uid="{00000000-0005-0000-0000-00009F010000}"/>
    <cellStyle name="Normal 7 5 4 4" xfId="22268" xr:uid="{189832C0-150C-4D59-85BF-15B9D502B3CC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6" xfId="10875" xr:uid="{00000000-0005-0000-0000-00009F010000}"/>
    <cellStyle name="Normal 7 5 6 2" xfId="28349" xr:uid="{0F8136B6-217C-44EF-AF44-1FE879BBFDBE}"/>
    <cellStyle name="Normal 7 5 7" xfId="31045" xr:uid="{AED9AD98-E305-4FAE-84A6-2BB8B1DF82F8}"/>
    <cellStyle name="Normal 7 5 8" xfId="20293" xr:uid="{40AB4793-ED51-433A-BB1C-5A5BC7DD3E99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3" xfId="12875" xr:uid="{00000000-0005-0000-0000-0000A4010000}"/>
    <cellStyle name="Normal 7 6 2 2 4" xfId="22347" xr:uid="{46755531-7C1E-4733-AD52-268061E940FE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4" xfId="10961" xr:uid="{00000000-0005-0000-0000-0000A4010000}"/>
    <cellStyle name="Normal 7 6 2 4 2" xfId="28428" xr:uid="{F640433E-40E2-4536-A74E-DB1C88E3092C}"/>
    <cellStyle name="Normal 7 6 2 5" xfId="31121" xr:uid="{2CAAC74F-C8A5-4612-89ED-E0CA04E773E6}"/>
    <cellStyle name="Normal 7 6 2 6" xfId="20371" xr:uid="{DA56184E-9E7B-438D-BE38-E920F5C6AA17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3" xfId="12794" xr:uid="{00000000-0005-0000-0000-0000A3010000}"/>
    <cellStyle name="Normal 7 6 3 4" xfId="22266" xr:uid="{48C90BC0-2BF8-45CE-B736-8BE78D4B04C3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5" xfId="10873" xr:uid="{00000000-0005-0000-0000-0000A3010000}"/>
    <cellStyle name="Normal 7 6 5 2" xfId="28347" xr:uid="{8256F130-06A6-422B-8E19-1B4D95B12C71}"/>
    <cellStyle name="Normal 7 6 6" xfId="31043" xr:uid="{5D6800EC-B3E1-4BE2-97D0-E8DC4A75B63C}"/>
    <cellStyle name="Normal 7 6 7" xfId="20291" xr:uid="{BB4E28D5-2FE4-4CF7-9276-9D82C7852730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3" xfId="12838" xr:uid="{00000000-0005-0000-0000-0000A5010000}"/>
    <cellStyle name="Normal 7 7 2 4" xfId="22310" xr:uid="{C76D8183-8DAC-4B47-94C1-C692C93B9987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4" xfId="10924" xr:uid="{00000000-0005-0000-0000-0000A5010000}"/>
    <cellStyle name="Normal 7 7 4 2" xfId="28391" xr:uid="{9C76E2E6-7B28-4823-B985-193BA86E8E0F}"/>
    <cellStyle name="Normal 7 7 5" xfId="31084" xr:uid="{67F1202B-7998-4FEB-BD99-9A6C79498FED}"/>
    <cellStyle name="Normal 7 7 6" xfId="20334" xr:uid="{5342EDD8-0354-48AB-A78F-C72CF608838A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3" xfId="12922" xr:uid="{00000000-0005-0000-0000-0000A6010000}"/>
    <cellStyle name="Normal 7 8 2 4" xfId="22394" xr:uid="{25CF0836-8D33-460F-B5B8-1F1FBCF3281D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4" xfId="11013" xr:uid="{00000000-0005-0000-0000-0000A6010000}"/>
    <cellStyle name="Normal 7 8 4 2" xfId="28476" xr:uid="{96F2F51D-2BBF-4BF1-B111-5FC95DD774E3}"/>
    <cellStyle name="Normal 7 8 5" xfId="31168" xr:uid="{9C81C911-66F6-4670-AFE6-C218FDABBFA9}"/>
    <cellStyle name="Normal 7 8 6" xfId="20419" xr:uid="{849F5977-1C1F-4DD8-9B47-C353C1DB0412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3" xfId="14080" xr:uid="{00000000-0005-0000-0000-0000DF040000}"/>
    <cellStyle name="Normal 70 2 3 2" xfId="30887" xr:uid="{B0EF6987-AA26-450E-B569-DCEE39E0BC6A}"/>
    <cellStyle name="Normal 70 2 4" xfId="33479" xr:uid="{CB124FBA-E3E2-42B9-8BCA-AF378C7A5EE4}"/>
    <cellStyle name="Normal 70 2 5" xfId="23553" xr:uid="{474E1981-E8FF-4D72-9DE2-27CC492BFB85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4" xfId="12188" xr:uid="{00000000-0005-0000-0000-0000DF040000}"/>
    <cellStyle name="Normal 70 4 2" xfId="29699" xr:uid="{FDDC265E-C4F8-4A2A-9511-5DDF4C3498E1}"/>
    <cellStyle name="Normal 70 5" xfId="32301" xr:uid="{DF4B7285-5E10-4323-9664-D4BBE4816DF8}"/>
    <cellStyle name="Normal 70 6" xfId="21651" xr:uid="{5C4579D2-F085-4012-962D-F5B37A7A1A4A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3" xfId="14081" xr:uid="{00000000-0005-0000-0000-0000E0040000}"/>
    <cellStyle name="Normal 71 2 3 2" xfId="30888" xr:uid="{9F711B6F-1F98-47ED-AA74-C7CA5881BBF0}"/>
    <cellStyle name="Normal 71 2 4" xfId="33480" xr:uid="{351B92BC-3383-45F0-97CD-CFFC010B49A9}"/>
    <cellStyle name="Normal 71 2 5" xfId="23554" xr:uid="{8FA93B43-84FA-4166-9440-5B3B1CC6649C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4" xfId="12189" xr:uid="{00000000-0005-0000-0000-0000E0040000}"/>
    <cellStyle name="Normal 71 4 2" xfId="29700" xr:uid="{27BFA8BD-4D20-4657-8552-9EB44181E6BC}"/>
    <cellStyle name="Normal 71 5" xfId="32302" xr:uid="{BC8E0467-1643-4C47-9545-1F4F8F6AEA6C}"/>
    <cellStyle name="Normal 71 6" xfId="21652" xr:uid="{1FCA36B8-A25F-4147-83B3-A8EAD9330976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3" xfId="14082" xr:uid="{00000000-0005-0000-0000-0000E1040000}"/>
    <cellStyle name="Normal 72 2 3 2" xfId="30889" xr:uid="{C0C916F4-23E0-4E81-B9E6-63F02D365480}"/>
    <cellStyle name="Normal 72 2 4" xfId="33481" xr:uid="{B33246D6-1619-45F6-864F-9DBF5F95AE21}"/>
    <cellStyle name="Normal 72 2 5" xfId="23555" xr:uid="{281B67BF-6C12-4358-8188-8698426D1552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4" xfId="12190" xr:uid="{00000000-0005-0000-0000-0000E1040000}"/>
    <cellStyle name="Normal 72 4 2" xfId="29701" xr:uid="{EF16B3A7-0DCF-4468-8BFD-46915C5ABD40}"/>
    <cellStyle name="Normal 72 5" xfId="32303" xr:uid="{923F2093-E8E3-475F-928A-9049F407452D}"/>
    <cellStyle name="Normal 72 6" xfId="21653" xr:uid="{56AECB7F-CAD3-43A7-9B35-44F2EBCD2F7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3" xfId="14083" xr:uid="{00000000-0005-0000-0000-0000E2040000}"/>
    <cellStyle name="Normal 73 2 3 2" xfId="30890" xr:uid="{DE1B88C5-BA83-4D93-AFEB-A91FFBEC5CD4}"/>
    <cellStyle name="Normal 73 2 4" xfId="33482" xr:uid="{80CAAA1F-9221-4C4B-8EB8-39880BA44C0E}"/>
    <cellStyle name="Normal 73 2 5" xfId="23556" xr:uid="{284BF56A-1E42-4743-B4A8-724AF18231E1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4" xfId="12191" xr:uid="{00000000-0005-0000-0000-0000E2040000}"/>
    <cellStyle name="Normal 73 4 2" xfId="29702" xr:uid="{33EE9F3D-C220-4B2C-B651-8FE21D268C5E}"/>
    <cellStyle name="Normal 73 5" xfId="32304" xr:uid="{44EAAFE6-2D79-4AD3-BF5D-E3448D0EF63D}"/>
    <cellStyle name="Normal 73 6" xfId="21654" xr:uid="{601E0D29-0D7A-43C4-AD20-D5D7E5FB0B08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3" xfId="14084" xr:uid="{00000000-0005-0000-0000-0000E3040000}"/>
    <cellStyle name="Normal 74 2 3 2" xfId="30891" xr:uid="{A37EE3E2-0831-47AC-9FF1-F376DC9C2ACA}"/>
    <cellStyle name="Normal 74 2 4" xfId="33483" xr:uid="{F5D3E021-B441-42F5-B83E-0090FFAB0DB8}"/>
    <cellStyle name="Normal 74 2 5" xfId="23557" xr:uid="{3802484B-8C90-471F-974B-5C09143FF76C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4" xfId="12192" xr:uid="{00000000-0005-0000-0000-0000E3040000}"/>
    <cellStyle name="Normal 74 4 2" xfId="29703" xr:uid="{A4DE4A7E-266B-49BF-8188-44998358170C}"/>
    <cellStyle name="Normal 74 5" xfId="32305" xr:uid="{1845853C-3D46-4E59-89FB-090D23D35DC8}"/>
    <cellStyle name="Normal 74 6" xfId="21655" xr:uid="{1661B90D-1F72-464E-8134-659DDE9CE11A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3" xfId="13012" xr:uid="{00000000-0005-0000-0000-000084060000}"/>
    <cellStyle name="Normal 77 2 4" xfId="22485" xr:uid="{BF883E4B-02FF-4ECC-A1B3-379BA3792D11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4" xfId="11119" xr:uid="{00000000-0005-0000-0000-000084060000}"/>
    <cellStyle name="Normal 77 4 2" xfId="28619" xr:uid="{E66DDE2B-1178-4076-99C6-0849881EB70A}"/>
    <cellStyle name="Normal 77 5" xfId="31247" xr:uid="{9F31AB17-21EB-452B-9124-5C38F39AEA64}"/>
    <cellStyle name="Normal 77 6" xfId="20566" xr:uid="{530D90C6-95CF-4637-B566-C2D6E3F7D11D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3" xfId="14186" xr:uid="{B56FC21D-522F-4D43-9AB2-83DF38562402}"/>
    <cellStyle name="Normal 78 2 4" xfId="23651" xr:uid="{B99A8878-96EA-4F37-A55B-88A413F7E863}"/>
    <cellStyle name="Normal 78 3" xfId="6385" xr:uid="{00000000-0005-0000-0000-00000F0B0000}"/>
    <cellStyle name="Normal 78 4" xfId="29796" xr:uid="{EF60BD3B-8A07-4AB6-919E-EB8EE8DDF892}"/>
    <cellStyle name="Normal 78 5" xfId="32396" xr:uid="{2CD865AE-67FE-4164-89DE-A9ACD3162000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4" xfId="32397" xr:uid="{FFDEBFAA-575B-4760-AEE5-50900BBD1165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1" xfId="10181" xr:uid="{00000000-0005-0000-0000-000076040000}"/>
    <cellStyle name="Normal 8 11 2" xfId="28325" xr:uid="{B58D6C0C-331C-46C6-9141-FE71DF457545}"/>
    <cellStyle name="Normal 8 12" xfId="31034" xr:uid="{D1C380F6-848B-4415-8BA2-CDCC278B1BE6}"/>
    <cellStyle name="Normal 8 13" xfId="19646" xr:uid="{A7D32D8B-EEE1-4453-A7AB-289BF7397647}"/>
    <cellStyle name="Normal 8 2" xfId="71" xr:uid="{00000000-0005-0000-0000-000077040000}"/>
    <cellStyle name="Normal 8 2 2" xfId="121" xr:uid="{00000000-0005-0000-0000-000078040000}"/>
    <cellStyle name="Normal 8 2 2 10" xfId="19667" xr:uid="{F4527868-8170-401E-AA8E-8948947AB989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3" xfId="12499" xr:uid="{00000000-0005-0000-0000-00007B040000}"/>
    <cellStyle name="Normal 8 2 2 2 2 2 4" xfId="21966" xr:uid="{BD5DD8D0-F9AE-4BE9-8CCE-93D47ACBB23D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3" xfId="14487" xr:uid="{00000000-0005-0000-0000-00007A040000}"/>
    <cellStyle name="Normal 8 2 2 2 2 3 4" xfId="23953" xr:uid="{BEF86C68-84EF-4DAE-BF28-ED7B3D3C44A9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5" xfId="10695" xr:uid="{00000000-0005-0000-0000-00007A040000}"/>
    <cellStyle name="Normal 8 2 2 2 2 6" xfId="20104" xr:uid="{19C12206-A61B-4FB1-B8A6-D5E709E8E2C2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3" xfId="12318" xr:uid="{00000000-0005-0000-0000-00007A040000}"/>
    <cellStyle name="Normal 8 2 2 2 3 4" xfId="21775" xr:uid="{885DF781-9C6C-41FB-8EEF-E6EA2AA07A02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3" xfId="12787" xr:uid="{00000000-0005-0000-0000-000079040000}"/>
    <cellStyle name="Normal 8 2 2 2 4 4" xfId="22259" xr:uid="{6D81383B-851F-46AC-A3FC-E9FB22929078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6" xfId="10277" xr:uid="{00000000-0005-0000-0000-000079040000}"/>
    <cellStyle name="Normal 8 2 2 2 7" xfId="19738" xr:uid="{CD293189-FB1D-4FE2-A402-C23329BA82FC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3" xfId="12498" xr:uid="{00000000-0005-0000-0000-00007C040000}"/>
    <cellStyle name="Normal 8 2 2 3 2 4" xfId="21965" xr:uid="{75B0282C-944A-47C9-8E2F-3AD8C6895195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3" xfId="14488" xr:uid="{00000000-0005-0000-0000-00007B040000}"/>
    <cellStyle name="Normal 8 2 2 3 3 4" xfId="23954" xr:uid="{61DA38F7-E1AB-4C39-9CD1-157E706272E6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5" xfId="10696" xr:uid="{00000000-0005-0000-0000-00007B040000}"/>
    <cellStyle name="Normal 8 2 2 3 6" xfId="20105" xr:uid="{2FCC6304-8A78-4E97-A130-883E0B99E2B5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3" xfId="12500" xr:uid="{00000000-0005-0000-0000-00007D040000}"/>
    <cellStyle name="Normal 8 2 2 4 2 4" xfId="21967" xr:uid="{DF2B29D2-6474-4FFA-9CAC-35FCC0FFBE90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3" xfId="14486" xr:uid="{00000000-0005-0000-0000-00007C040000}"/>
    <cellStyle name="Normal 8 2 2 4 3 4" xfId="23952" xr:uid="{BE22C1E2-D77D-40FA-BCC6-FC58CDC62ED0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5" xfId="10694" xr:uid="{00000000-0005-0000-0000-00007C040000}"/>
    <cellStyle name="Normal 8 2 2 4 6" xfId="20103" xr:uid="{8F376494-D061-4795-AA48-44F2E082CB30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3" xfId="11051" xr:uid="{00000000-0005-0000-0000-0000A9010000}"/>
    <cellStyle name="Normal 8 2 2 5 4" xfId="20488" xr:uid="{5F9AEA2E-B281-4B3F-A497-A3B5BD32FA45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3" xfId="12948" xr:uid="{00000000-0005-0000-0000-0000A9010000}"/>
    <cellStyle name="Normal 8 2 2 6 4" xfId="22421" xr:uid="{280AE5CC-C144-4FD2-ADA6-C63ECEFDA343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8" xfId="10201" xr:uid="{00000000-0005-0000-0000-000078040000}"/>
    <cellStyle name="Normal 8 2 2 8 2" xfId="28542" xr:uid="{B9EC39B7-36EB-46B0-9C9A-BEDCE5F394B5}"/>
    <cellStyle name="Normal 8 2 2 9" xfId="31186" xr:uid="{F76D673B-2C0F-4B50-A303-4E0D69D4294C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3" xfId="12497" xr:uid="{00000000-0005-0000-0000-00007F040000}"/>
    <cellStyle name="Normal 8 2 3 2 2 4" xfId="21964" xr:uid="{4660CC32-FBD7-4C84-838B-051B7176C367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3" xfId="14489" xr:uid="{00000000-0005-0000-0000-00007E040000}"/>
    <cellStyle name="Normal 8 2 3 2 3 4" xfId="23955" xr:uid="{86920369-ED91-4288-9856-8E60A86DFD5E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5" xfId="10697" xr:uid="{00000000-0005-0000-0000-00007E040000}"/>
    <cellStyle name="Normal 8 2 3 2 6" xfId="20106" xr:uid="{557A2659-475B-4B8B-8830-92910135E79C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3" xfId="12194" xr:uid="{00000000-0005-0000-0000-0000E8040000}"/>
    <cellStyle name="Normal 8 2 3 3 4" xfId="21657" xr:uid="{E9A49C8E-7852-4395-A990-8553236E4596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3" xfId="14086" xr:uid="{00000000-0005-0000-0000-0000E8040000}"/>
    <cellStyle name="Normal 8 2 3 4 4" xfId="23559" xr:uid="{509CC7BD-964D-4758-898B-7A9DE55DDADD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6" xfId="10276" xr:uid="{00000000-0005-0000-0000-00007D040000}"/>
    <cellStyle name="Normal 8 2 3 6 2" xfId="29705" xr:uid="{E4B45262-156F-451B-BE6E-96AE0A5446E5}"/>
    <cellStyle name="Normal 8 2 3 7" xfId="32307" xr:uid="{1375C7A4-96DE-453B-8FD6-DFE7CBCEAB8F}"/>
    <cellStyle name="Normal 8 2 3 8" xfId="19737" xr:uid="{537BF6C7-FF90-44A6-803E-59BD13E9B4F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3" xfId="12496" xr:uid="{00000000-0005-0000-0000-000080040000}"/>
    <cellStyle name="Normal 8 2 4 2 4" xfId="21963" xr:uid="{407C8ED3-B383-4E1C-9867-50BA628AC1F5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3" xfId="14490" xr:uid="{00000000-0005-0000-0000-00007F040000}"/>
    <cellStyle name="Normal 8 2 4 3 4" xfId="23956" xr:uid="{DF0ED180-8F58-4538-84FE-3503CB65B919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5" xfId="10698" xr:uid="{00000000-0005-0000-0000-00007F040000}"/>
    <cellStyle name="Normal 8 2 4 5 2" xfId="30893" xr:uid="{CBB8EDB7-1107-4E77-BE1B-39981C84F161}"/>
    <cellStyle name="Normal 8 2 4 6" xfId="33485" xr:uid="{0FA7C188-EB9E-46CD-A228-745743BB7B93}"/>
    <cellStyle name="Normal 8 2 4 7" xfId="20107" xr:uid="{BE8807BF-32F5-4F94-909F-AFC765FDC268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3" xfId="12501" xr:uid="{00000000-0005-0000-0000-000081040000}"/>
    <cellStyle name="Normal 8 2 5 2 4" xfId="21968" xr:uid="{09CC22AD-CFA4-456B-9F33-0AE5C3D4C3E8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3" xfId="14485" xr:uid="{00000000-0005-0000-0000-000080040000}"/>
    <cellStyle name="Normal 8 2 5 3 4" xfId="23951" xr:uid="{63DAB2CB-1598-44F4-AFE9-B3A9B8ACB9C2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5" xfId="10693" xr:uid="{00000000-0005-0000-0000-000080040000}"/>
    <cellStyle name="Normal 8 2 5 6" xfId="20102" xr:uid="{0603F668-21E3-4809-8DC2-A29121372E07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3" xfId="12495" xr:uid="{00000000-0005-0000-0000-000084040000}"/>
    <cellStyle name="Normal 8 3 2 2 2 4" xfId="21962" xr:uid="{EB3726C3-6FD6-4D78-83A8-C1DF7EEED1A8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3" xfId="14492" xr:uid="{00000000-0005-0000-0000-000083040000}"/>
    <cellStyle name="Normal 8 3 2 2 3 4" xfId="23958" xr:uid="{8955F573-8EB2-4A47-BDAD-AF0693F96D2C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5" xfId="10700" xr:uid="{00000000-0005-0000-0000-000083040000}"/>
    <cellStyle name="Normal 8 3 2 2 6" xfId="20109" xr:uid="{CF0EC0D8-0CF6-4400-B172-BE8CF95ECC6B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3" xfId="12193" xr:uid="{00000000-0005-0000-0000-0000E9040000}"/>
    <cellStyle name="Normal 8 3 2 3 4" xfId="21656" xr:uid="{3F567541-939C-426C-A8E5-6AF5FED81C53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3" xfId="14085" xr:uid="{00000000-0005-0000-0000-0000E9040000}"/>
    <cellStyle name="Normal 8 3 2 4 4" xfId="23558" xr:uid="{7FCBD1F7-5FBF-4431-9C07-B3EF0ABE8DFD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6" xfId="10278" xr:uid="{00000000-0005-0000-0000-000082040000}"/>
    <cellStyle name="Normal 8 3 2 6 2" xfId="29704" xr:uid="{F1C1D393-E17B-442A-9747-508C72AECE60}"/>
    <cellStyle name="Normal 8 3 2 7" xfId="32306" xr:uid="{C963E071-7729-4446-870E-890E05C94C3B}"/>
    <cellStyle name="Normal 8 3 2 8" xfId="19739" xr:uid="{87BF264C-5031-4A3B-B8BB-31D52A9AA732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3" xfId="12369" xr:uid="{00000000-0005-0000-0000-000085040000}"/>
    <cellStyle name="Normal 8 3 3 2 4" xfId="21831" xr:uid="{DD0EF103-338D-49DF-AD96-988A03A6AD10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3" xfId="14493" xr:uid="{00000000-0005-0000-0000-000084040000}"/>
    <cellStyle name="Normal 8 3 3 3 4" xfId="23959" xr:uid="{C7CDB3B0-0543-402F-BCC1-8F99956DA864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5" xfId="10701" xr:uid="{00000000-0005-0000-0000-000084040000}"/>
    <cellStyle name="Normal 8 3 3 5 2" xfId="30892" xr:uid="{8E4720B5-D76E-4CCB-B27D-B5010AD1A2AE}"/>
    <cellStyle name="Normal 8 3 3 6" xfId="33484" xr:uid="{79587BB5-1EF1-40C0-8192-0F114BEC91AC}"/>
    <cellStyle name="Normal 8 3 3 7" xfId="20110" xr:uid="{0BB2B5BC-3339-488C-9B44-15D774ADF960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3" xfId="12494" xr:uid="{00000000-0005-0000-0000-000086040000}"/>
    <cellStyle name="Normal 8 3 4 2 4" xfId="21961" xr:uid="{6A208645-FBE2-485A-B969-80384091655D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3" xfId="14491" xr:uid="{00000000-0005-0000-0000-000085040000}"/>
    <cellStyle name="Normal 8 3 4 3 4" xfId="23957" xr:uid="{9197B487-0201-4EF3-A1F3-432D33B6CFBC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5" xfId="10699" xr:uid="{00000000-0005-0000-0000-000085040000}"/>
    <cellStyle name="Normal 8 3 4 6" xfId="20108" xr:uid="{0B9C0E55-3E88-4255-A80B-B707793AC9DE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7" xfId="10183" xr:uid="{00000000-0005-0000-0000-000081040000}"/>
    <cellStyle name="Normal 8 3 8" xfId="19648" xr:uid="{3FFFBEE4-B690-4C77-BE6C-BE3E468FF0DF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3" xfId="10928" xr:uid="{00000000-0005-0000-0000-0000AB010000}"/>
    <cellStyle name="Normal 8 4 2 4" xfId="20338" xr:uid="{60298202-E17F-4D5B-83C5-989171AAD492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3" xfId="12842" xr:uid="{00000000-0005-0000-0000-0000AB010000}"/>
    <cellStyle name="Normal 8 4 3 4" xfId="22314" xr:uid="{5B9A5D04-6AEE-4793-B3D2-430FFB681A24}"/>
    <cellStyle name="Normal 8 4 4" xfId="28395" xr:uid="{FD8F2BD6-F763-4150-AEC3-BB118B3D057F}"/>
    <cellStyle name="Normal 8 4 5" xfId="31088" xr:uid="{058CB77A-D64B-45F3-926E-00C05E23D931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3" xfId="12493" xr:uid="{00000000-0005-0000-0000-000089040000}"/>
    <cellStyle name="Normal 8 5 2 2 4" xfId="21960" xr:uid="{A1E06ABF-AF59-4962-84F1-807FA8EA8FF2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3" xfId="14494" xr:uid="{00000000-0005-0000-0000-000088040000}"/>
    <cellStyle name="Normal 8 5 2 3 4" xfId="23960" xr:uid="{AE07B329-9D15-4A1A-9188-819F17028FF9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5" xfId="10702" xr:uid="{00000000-0005-0000-0000-000088040000}"/>
    <cellStyle name="Normal 8 5 2 6" xfId="20111" xr:uid="{E0349F24-6D5B-4B50-BB3E-2549C2A53EEC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3" xfId="12329" xr:uid="{00000000-0005-0000-0000-000088040000}"/>
    <cellStyle name="Normal 8 5 3 4" xfId="21788" xr:uid="{1D54587E-B07D-455D-9AA9-EFE6D7A44E50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3" xfId="12772" xr:uid="{00000000-0005-0000-0000-000087040000}"/>
    <cellStyle name="Normal 8 5 4 4" xfId="22244" xr:uid="{77BD760D-1F54-47E2-AD5B-EAE73491DFA6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6" xfId="10275" xr:uid="{00000000-0005-0000-0000-000087040000}"/>
    <cellStyle name="Normal 8 5 7" xfId="19736" xr:uid="{29887086-92BC-4BFB-91C3-F382F049A5A6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3" xfId="12492" xr:uid="{00000000-0005-0000-0000-00008A040000}"/>
    <cellStyle name="Normal 8 6 2 4" xfId="21959" xr:uid="{0551AD87-FBB4-4E1A-B5D0-D06D5DD939E3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3" xfId="14495" xr:uid="{00000000-0005-0000-0000-000089040000}"/>
    <cellStyle name="Normal 8 6 3 4" xfId="23961" xr:uid="{0B04F2E5-338D-44CF-8D03-63907F0FA1E6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5" xfId="10703" xr:uid="{00000000-0005-0000-0000-000089040000}"/>
    <cellStyle name="Normal 8 6 6" xfId="20112" xr:uid="{4E9EF52F-6E34-4140-A11B-21712A045B8D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3" xfId="12502" xr:uid="{00000000-0005-0000-0000-00008B040000}"/>
    <cellStyle name="Normal 8 7 2 4" xfId="21969" xr:uid="{8CF9A276-C86B-4B33-99E3-4AA53A65B394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3" xfId="14484" xr:uid="{00000000-0005-0000-0000-00008A040000}"/>
    <cellStyle name="Normal 8 7 3 4" xfId="23950" xr:uid="{600334C1-B841-4F81-A08D-7F67D24BEFE0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5" xfId="10692" xr:uid="{00000000-0005-0000-0000-00008A040000}"/>
    <cellStyle name="Normal 8 7 6" xfId="20101" xr:uid="{5C214ACD-596A-4483-9CBD-AADB753D5ECD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3" xfId="10833" xr:uid="{00000000-0005-0000-0000-0000A7010000}"/>
    <cellStyle name="Normal 8 8 4" xfId="20242" xr:uid="{782320C2-65D5-4821-AFC3-E17DF43A31DA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3" xfId="12766" xr:uid="{00000000-0005-0000-0000-0000A7010000}"/>
    <cellStyle name="Normal 8 9 4" xfId="22238" xr:uid="{2BB56EF1-137D-45C9-ADC7-299AF95A2ECD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3" xfId="12356" xr:uid="{00000000-0005-0000-0000-0000260D0000}"/>
    <cellStyle name="Normal 80 3 2" xfId="29798" xr:uid="{103C2E6A-CB97-4318-BE05-CDC621B393A9}"/>
    <cellStyle name="Normal 80 4" xfId="32398" xr:uid="{5B89BF07-D751-4133-8D54-CCE83BBC4DB0}"/>
    <cellStyle name="Normal 80 5" xfId="21817" xr:uid="{E6ECAFC8-B69A-4CBF-B7A5-5E5ABC004301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4" xfId="32406" xr:uid="{4FB897EC-0C6D-4188-99FD-CEC189AFCC1D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3" xfId="32419" xr:uid="{66591527-6151-40BE-8A80-B0A4EEBDF1D6}"/>
    <cellStyle name="Normal 82 4" xfId="24073" xr:uid="{4B99DBCC-EFF6-45C5-AB6F-C9B312E39FA0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3" xfId="32421" xr:uid="{594283B8-22BB-4126-920D-1689F979F3D2}"/>
    <cellStyle name="Normal 83 4" xfId="28317" xr:uid="{FF44DFD7-8E0B-430A-BE93-E2B962C13D87}"/>
    <cellStyle name="Normal 84" xfId="29820" xr:uid="{049DCA5F-0CBE-43FD-BDCF-FD919D9EADBF}"/>
    <cellStyle name="Normal 84 2" xfId="32420" xr:uid="{D6FC809B-4658-43E2-826A-BBFF981B3E52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7" xfId="31024" xr:uid="{30F99D13-3EF4-4714-AD9E-1BEAE6CF9BAD}"/>
    <cellStyle name="Normal 87 2" xfId="33593" xr:uid="{2FE8C3B3-3037-4D17-B3A3-3B13052FDAE2}"/>
    <cellStyle name="Normal 87 3" xfId="33592" xr:uid="{E1868F6D-5278-49C1-8487-C058529FCDCC}"/>
    <cellStyle name="Normal 88" xfId="31025" xr:uid="{843CB154-3CF1-4474-AAF0-1223EBA4FAEA}"/>
    <cellStyle name="Normal 88 2" xfId="31026" xr:uid="{820B1ED8-AC16-4881-8DAD-38E1E5CDFA3D}"/>
    <cellStyle name="Normal 88 3" xfId="33613" xr:uid="{762ADB3A-7BAB-4004-836D-7CEA5A9BB39E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3" xfId="12906" xr:uid="{00000000-0005-0000-0000-0000B0010000}"/>
    <cellStyle name="Normal 9 2 2 2 2 4" xfId="22378" xr:uid="{4C8A21F3-8447-4270-ADBE-58022B80D60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4" xfId="10992" xr:uid="{00000000-0005-0000-0000-0000B0010000}"/>
    <cellStyle name="Normal 9 2 2 2 4 2" xfId="28459" xr:uid="{FF40071D-E8B3-4D04-A0F3-B5BB42A36160}"/>
    <cellStyle name="Normal 9 2 2 2 5" xfId="31152" xr:uid="{DADB9E2E-A614-46E4-BDFB-707CF7C31608}"/>
    <cellStyle name="Normal 9 2 2 2 6" xfId="20402" xr:uid="{79D6957F-F1BD-4C05-AA79-19E925FFB5ED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3" xfId="12828" xr:uid="{00000000-0005-0000-0000-0000AF010000}"/>
    <cellStyle name="Normal 9 2 2 3 4" xfId="22300" xr:uid="{C61D2D17-49F7-401F-95C7-800A94BC0AC8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5" xfId="10910" xr:uid="{00000000-0005-0000-0000-0000AF010000}"/>
    <cellStyle name="Normal 9 2 2 5 2" xfId="28381" xr:uid="{CD6D2B33-A43B-4685-8B92-0FD96F8BDF8E}"/>
    <cellStyle name="Normal 9 2 2 6" xfId="31074" xr:uid="{E4887074-DB32-4ABF-9BD4-B399D7051E56}"/>
    <cellStyle name="Normal 9 2 2 7" xfId="20324" xr:uid="{1BBC81B7-B3AF-41FB-B73E-0BB9F6751BFC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3" xfId="14088" xr:uid="{00000000-0005-0000-0000-0000EB040000}"/>
    <cellStyle name="Normal 9 2 3 2 4" xfId="23561" xr:uid="{747A3659-4BA2-4F27-B197-338F6BB29C04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4" xfId="12196" xr:uid="{00000000-0005-0000-0000-0000EB040000}"/>
    <cellStyle name="Normal 9 2 3 4 2" xfId="29707" xr:uid="{EBBC9BE2-FF26-40E6-8708-75550B96D4E2}"/>
    <cellStyle name="Normal 9 2 3 5" xfId="32309" xr:uid="{0B7EEFCE-376E-4D0D-821C-505DB27F2A56}"/>
    <cellStyle name="Normal 9 2 3 6" xfId="21659" xr:uid="{989264D8-F6B3-4960-8A8B-1054F9E72727}"/>
    <cellStyle name="Normal 9 2 4" xfId="1533" xr:uid="{00000000-0005-0000-0000-0000AE010000}"/>
    <cellStyle name="Normal 9 2 4 2" xfId="30895" xr:uid="{F1854D73-1A88-407C-893D-3BE6C29C6469}"/>
    <cellStyle name="Normal 9 2 4 3" xfId="33487" xr:uid="{C83A0304-5D0A-4C8D-B50F-3E6A96A287D1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3" xfId="12878" xr:uid="{00000000-0005-0000-0000-0000B2010000}"/>
    <cellStyle name="Normal 9 3 2 2 4" xfId="22350" xr:uid="{232F6ADA-D3CE-402B-A752-1BC6D7576F11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4" xfId="10964" xr:uid="{00000000-0005-0000-0000-0000B2010000}"/>
    <cellStyle name="Normal 9 3 2 4 2" xfId="28431" xr:uid="{21422067-22C5-48E4-8A5D-3DA6470F082C}"/>
    <cellStyle name="Normal 9 3 2 5" xfId="31124" xr:uid="{0E831709-BB09-4AB5-86A9-EC75B6B4FD4D}"/>
    <cellStyle name="Normal 9 3 2 6" xfId="20374" xr:uid="{0C681604-5862-4D1D-BD54-31CA0441B920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3" xfId="14087" xr:uid="{00000000-0005-0000-0000-0000EC040000}"/>
    <cellStyle name="Normal 9 3 3 2 4" xfId="23560" xr:uid="{CF2B5356-9B45-453E-BE13-5C401B4B3C64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4" xfId="12195" xr:uid="{00000000-0005-0000-0000-0000EC040000}"/>
    <cellStyle name="Normal 9 3 3 4 2" xfId="29706" xr:uid="{57922CA5-3352-4557-925C-AE86BB19B5D7}"/>
    <cellStyle name="Normal 9 3 3 5" xfId="32308" xr:uid="{BC40859C-B890-4EE9-A254-25A1220549AD}"/>
    <cellStyle name="Normal 9 3 3 6" xfId="21658" xr:uid="{D81D743B-F7D2-4111-B831-2AA52CA684BE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3" xfId="10880" xr:uid="{00000000-0005-0000-0000-0000B1010000}"/>
    <cellStyle name="Normal 9 3 4 3 2" xfId="30894" xr:uid="{88E4C5C1-4633-4EE8-9112-8C3E703DB788}"/>
    <cellStyle name="Normal 9 3 4 4" xfId="33486" xr:uid="{B51129D3-1652-4DBF-8C60-F4D2EA8723E2}"/>
    <cellStyle name="Normal 9 3 4 5" xfId="20296" xr:uid="{716794B0-5739-42B1-ADA1-ADC7D4FC28D6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3" xfId="12799" xr:uid="{00000000-0005-0000-0000-0000B1010000}"/>
    <cellStyle name="Normal 9 3 5 4" xfId="22271" xr:uid="{DF8EA3A5-227D-442B-95E4-4023D44C021F}"/>
    <cellStyle name="Normal 9 3 6" xfId="28353" xr:uid="{A2425874-D893-410B-A89B-8B6776497A05}"/>
    <cellStyle name="Normal 9 3 7" xfId="31046" xr:uid="{C504E1E0-E75C-4158-A086-412C7CEE793F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1" xfId="20113" xr:uid="{6F465CF4-8A4F-481B-9FAF-4668E9154917}"/>
    <cellStyle name="Nota 10 2" xfId="1183" xr:uid="{00000000-0005-0000-0000-000093040000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3" xfId="12198" xr:uid="{00000000-0005-0000-0000-0000F0040000}"/>
    <cellStyle name="Nota 10 2 2 3 2" xfId="30897" xr:uid="{5EBB9D54-269F-4FF4-B15A-8C65D3CD0BE6}"/>
    <cellStyle name="Nota 10 2 2 4" xfId="33489" xr:uid="{2909C35D-A1B0-4C5C-A182-4F7E87AE4B63}"/>
    <cellStyle name="Nota 10 2 2 5" xfId="21661" xr:uid="{0A4A4EB1-1F44-4D9F-AB40-B8BE79B3B3BD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3" xfId="12490" xr:uid="{00000000-0005-0000-0000-000095040000}"/>
    <cellStyle name="Nota 10 2 3 4" xfId="21957" xr:uid="{A4D36D65-B932-472F-82A0-007275EE95EE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3" xfId="14090" xr:uid="{00000000-0005-0000-0000-0000F0040000}"/>
    <cellStyle name="Nota 10 2 4 4" xfId="23563" xr:uid="{C75B30C1-F3A5-410D-99D1-92642B7883A4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3" xfId="14497" xr:uid="{00000000-0005-0000-0000-000093040000}"/>
    <cellStyle name="Nota 10 2 5 4" xfId="23963" xr:uid="{4DEA5336-282B-4AB6-950D-81E3F47E28CB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7" xfId="10705" xr:uid="{00000000-0005-0000-0000-000093040000}"/>
    <cellStyle name="Nota 10 2 7 2" xfId="29709" xr:uid="{A5B3A642-F147-4C1E-93CD-B0657C501E60}"/>
    <cellStyle name="Nota 10 2 8" xfId="32311" xr:uid="{D7A9CCEE-E6CB-47B3-857B-92E79233CC25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3" xfId="12489" xr:uid="{00000000-0005-0000-0000-000096040000}"/>
    <cellStyle name="Nota 10 3 2 4" xfId="21956" xr:uid="{2A099EC2-8794-461D-B02A-AD5321D51B1C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3" xfId="14498" xr:uid="{00000000-0005-0000-0000-000094040000}"/>
    <cellStyle name="Nota 10 3 3 4" xfId="23964" xr:uid="{6A8F5AD4-FFD4-4998-BE9B-DB57432B4F01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5" xfId="10706" xr:uid="{00000000-0005-0000-0000-000094040000}"/>
    <cellStyle name="Nota 10 3 5 2" xfId="30896" xr:uid="{7EB63917-32C2-43E5-B223-405B8C81DF83}"/>
    <cellStyle name="Nota 10 3 6" xfId="33488" xr:uid="{EF933921-1E72-4A77-8C66-50003DDAF2AF}"/>
    <cellStyle name="Nota 10 3 7" xfId="20115" xr:uid="{CB33E67E-A2D9-47B9-968C-E4E6860C1643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3" xfId="12197" xr:uid="{00000000-0005-0000-0000-0000EF040000}"/>
    <cellStyle name="Nota 10 4 4" xfId="21660" xr:uid="{2441CC34-D31E-414F-8D99-762D4195FC82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3" xfId="12491" xr:uid="{00000000-0005-0000-0000-000094040000}"/>
    <cellStyle name="Nota 10 5 4" xfId="21958" xr:uid="{5EB53520-7BD6-4E0F-999C-4D0412C2A132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3" xfId="14089" xr:uid="{00000000-0005-0000-0000-0000EF040000}"/>
    <cellStyle name="Nota 10 6 4" xfId="23562" xr:uid="{65664907-977F-4CED-902F-AF6F4A15AAC0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3" xfId="14496" xr:uid="{00000000-0005-0000-0000-000092040000}"/>
    <cellStyle name="Nota 10 7 4" xfId="23962" xr:uid="{39295DED-DBBA-4C50-A708-76F3843E426C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9" xfId="10704" xr:uid="{00000000-0005-0000-0000-000092040000}"/>
    <cellStyle name="Nota 10 9 2" xfId="29708" xr:uid="{63F264A2-F8F2-4D8E-A42A-AB4B2821237E}"/>
    <cellStyle name="Nota 11" xfId="1185" xr:uid="{00000000-0005-0000-0000-000095040000}"/>
    <cellStyle name="Nota 11 10" xfId="32312" xr:uid="{05FB4C18-275C-476A-9EF8-0730AD90C743}"/>
    <cellStyle name="Nota 11 11" xfId="20116" xr:uid="{E0C32698-6913-49BC-83E2-49C7000762B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3" xfId="12487" xr:uid="{00000000-0005-0000-0000-000098040000}"/>
    <cellStyle name="Nota 11 2 2 4" xfId="21954" xr:uid="{7D79C59A-5F27-4123-A5F4-DF2A96D78454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3" xfId="14500" xr:uid="{00000000-0005-0000-0000-000096040000}"/>
    <cellStyle name="Nota 11 2 3 4" xfId="23966" xr:uid="{470F461F-F705-42A5-A424-C1431FD693C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5" xfId="10708" xr:uid="{00000000-0005-0000-0000-000096040000}"/>
    <cellStyle name="Nota 11 2 5 2" xfId="30898" xr:uid="{9F059396-5226-4037-BF59-F93AB1CB9204}"/>
    <cellStyle name="Nota 11 2 6" xfId="33490" xr:uid="{B2A988D7-E20E-4C17-BEB4-5C13B3919F21}"/>
    <cellStyle name="Nota 11 2 7" xfId="20117" xr:uid="{E6A2A346-419A-4041-BE16-1A74D0FE733B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3" xfId="12486" xr:uid="{00000000-0005-0000-0000-000099040000}"/>
    <cellStyle name="Nota 11 3 2 4" xfId="21953" xr:uid="{A8853A0E-329A-4DD1-A885-11115BB23AC3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3" xfId="14501" xr:uid="{00000000-0005-0000-0000-000097040000}"/>
    <cellStyle name="Nota 11 3 3 4" xfId="23967" xr:uid="{E14F38A3-D401-4DC5-9B51-3D48DB17C23D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5" xfId="10709" xr:uid="{00000000-0005-0000-0000-000097040000}"/>
    <cellStyle name="Nota 11 3 6" xfId="20118" xr:uid="{5C838880-85D2-4634-B0AF-233C3AB76C75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3" xfId="12199" xr:uid="{00000000-0005-0000-0000-0000F1040000}"/>
    <cellStyle name="Nota 11 4 4" xfId="21662" xr:uid="{4D1ABA5D-DEC4-46EC-9439-863FABA0F79C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3" xfId="12488" xr:uid="{00000000-0005-0000-0000-000097040000}"/>
    <cellStyle name="Nota 11 5 4" xfId="21955" xr:uid="{AC57B9FA-81A5-441F-B6D3-34B11051DD9F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3" xfId="14091" xr:uid="{00000000-0005-0000-0000-0000F1040000}"/>
    <cellStyle name="Nota 11 6 4" xfId="23564" xr:uid="{3C1A4E41-325E-4217-929A-DECC92C248F1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3" xfId="14499" xr:uid="{00000000-0005-0000-0000-000095040000}"/>
    <cellStyle name="Nota 11 7 4" xfId="23965" xr:uid="{D54FBCB7-8EAA-4764-8E1A-6BFF9BBBE5B2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9" xfId="10707" xr:uid="{00000000-0005-0000-0000-000095040000}"/>
    <cellStyle name="Nota 11 9 2" xfId="29710" xr:uid="{1549BDFB-725D-454F-9682-371885B51C2F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3" xfId="12200" xr:uid="{00000000-0005-0000-0000-0000F2040000}"/>
    <cellStyle name="Nota 12 2 3 2" xfId="30899" xr:uid="{D81B3F36-F6E2-4FA9-B9C7-518B825B21B3}"/>
    <cellStyle name="Nota 12 2 4" xfId="33491" xr:uid="{2FCE426F-FBDB-436E-9CD1-B043F601E06B}"/>
    <cellStyle name="Nota 12 2 5" xfId="21663" xr:uid="{5E882A8C-586F-4737-A501-E1C1ED4817EB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3" xfId="14092" xr:uid="{00000000-0005-0000-0000-0000F2040000}"/>
    <cellStyle name="Nota 12 4 4" xfId="23565" xr:uid="{4026AB98-7962-4E84-A6CE-0D3452736E94}"/>
    <cellStyle name="Nota 12 5" xfId="10314" xr:uid="{00000000-0005-0000-0000-000098040000}"/>
    <cellStyle name="Nota 12 5 2" xfId="29711" xr:uid="{31AD6D14-F7AC-42CE-870A-A509E33BE817}"/>
    <cellStyle name="Nota 12 6" xfId="19348" xr:uid="{00000000-0005-0000-0000-000098040000}"/>
    <cellStyle name="Nota 12 6 2" xfId="32313" xr:uid="{4C0D9EB9-0DBF-4813-9E80-442FA96665FB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3" xfId="14093" xr:uid="{00000000-0005-0000-0000-0000F3040000}"/>
    <cellStyle name="Nota 13 2 3 2" xfId="30900" xr:uid="{1F1F62DB-51A9-404E-988A-B91214B0B275}"/>
    <cellStyle name="Nota 13 2 4" xfId="33492" xr:uid="{E1027EAF-526E-4FC6-9112-3FDAEBC80A6B}"/>
    <cellStyle name="Nota 13 2 5" xfId="23566" xr:uid="{ADEF2A4E-9415-47CA-81C8-11FFD13E935B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4" xfId="12201" xr:uid="{00000000-0005-0000-0000-0000F3040000}"/>
    <cellStyle name="Nota 13 4 2" xfId="29712" xr:uid="{B2A00A16-30C3-49DB-9D73-565ADF473831}"/>
    <cellStyle name="Nota 13 5" xfId="32314" xr:uid="{A9CB25B8-BBBD-421A-8281-99F8802D7FEE}"/>
    <cellStyle name="Nota 13 6" xfId="21664" xr:uid="{4DE319E9-86D2-4129-B550-2826E5E96E1D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3" xfId="14094" xr:uid="{00000000-0005-0000-0000-0000F4040000}"/>
    <cellStyle name="Nota 14 2 3 2" xfId="30901" xr:uid="{4AB170B1-E23F-4E19-88D6-63BCA39DFD9A}"/>
    <cellStyle name="Nota 14 2 4" xfId="33493" xr:uid="{B83131A2-90AF-46D3-956C-C94FE2A0307C}"/>
    <cellStyle name="Nota 14 2 5" xfId="23567" xr:uid="{1CE506BE-5312-41CD-9C8D-0FBCA88C6576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4" xfId="12202" xr:uid="{00000000-0005-0000-0000-0000F4040000}"/>
    <cellStyle name="Nota 14 4 2" xfId="29713" xr:uid="{518BDD52-8B73-4283-BABC-F1F4DB17BA2B}"/>
    <cellStyle name="Nota 14 5" xfId="32315" xr:uid="{B9A86D5A-3C1C-4CE3-9234-B40254A7F443}"/>
    <cellStyle name="Nota 14 6" xfId="21665" xr:uid="{38ECE14D-950A-409B-A669-12B2F4A15F11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3" xfId="14095" xr:uid="{00000000-0005-0000-0000-0000F5040000}"/>
    <cellStyle name="Nota 15 2 3 2" xfId="30902" xr:uid="{88645C9C-1D11-44DD-8C77-2065ED953815}"/>
    <cellStyle name="Nota 15 2 4" xfId="33494" xr:uid="{55A75FDB-C91C-4A8D-A942-546F3C53F157}"/>
    <cellStyle name="Nota 15 2 5" xfId="23568" xr:uid="{94068918-ECEE-438D-8C75-7E11B5A8F22B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4" xfId="12203" xr:uid="{00000000-0005-0000-0000-0000F5040000}"/>
    <cellStyle name="Nota 15 4 2" xfId="29714" xr:uid="{22AB0E82-14E9-47B4-B406-28FBD82E86BA}"/>
    <cellStyle name="Nota 15 5" xfId="32316" xr:uid="{F57B730E-8B72-4A8E-BF04-DB12733ABC3F}"/>
    <cellStyle name="Nota 15 6" xfId="21666" xr:uid="{4654626F-3678-42F1-8E70-8E83B1D34659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3" xfId="14096" xr:uid="{00000000-0005-0000-0000-0000F6040000}"/>
    <cellStyle name="Nota 16 2 3 2" xfId="30903" xr:uid="{7A8E0CD1-2614-4AEB-B7AC-02EDA3588D38}"/>
    <cellStyle name="Nota 16 2 4" xfId="33495" xr:uid="{19B858AA-0583-416B-A413-F03C8139D5D9}"/>
    <cellStyle name="Nota 16 2 5" xfId="23569" xr:uid="{48995781-3FB1-4B36-B6D3-6C9F8532E87E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4" xfId="12204" xr:uid="{00000000-0005-0000-0000-0000F6040000}"/>
    <cellStyle name="Nota 16 4 2" xfId="29715" xr:uid="{BDF10EE7-20B9-4D94-9255-629693082893}"/>
    <cellStyle name="Nota 16 5" xfId="32317" xr:uid="{95F9E325-16B3-448D-A81B-0F9B41FA691A}"/>
    <cellStyle name="Nota 16 6" xfId="21667" xr:uid="{F1C8888B-3308-42C1-9D9E-7D6F15406F31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3" xfId="14097" xr:uid="{00000000-0005-0000-0000-0000F7040000}"/>
    <cellStyle name="Nota 17 2 3 2" xfId="30904" xr:uid="{C8CF52B8-F3AB-421C-B721-21844AD6D8D0}"/>
    <cellStyle name="Nota 17 2 4" xfId="33496" xr:uid="{E2502EB8-D7BE-407E-98EE-97A96E50EB19}"/>
    <cellStyle name="Nota 17 2 5" xfId="23570" xr:uid="{A285207E-914A-437D-B645-00CD13C92088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4" xfId="12205" xr:uid="{00000000-0005-0000-0000-0000F7040000}"/>
    <cellStyle name="Nota 17 4 2" xfId="29716" xr:uid="{7608FEB1-667C-4B53-80DE-F81D467574AE}"/>
    <cellStyle name="Nota 17 5" xfId="32318" xr:uid="{881C5B9C-472D-4436-B0CA-0CF852277532}"/>
    <cellStyle name="Nota 17 6" xfId="21668" xr:uid="{B3EC2542-7791-402E-955F-FA873C92B2B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3" xfId="14098" xr:uid="{00000000-0005-0000-0000-0000F8040000}"/>
    <cellStyle name="Nota 18 2 3 2" xfId="30905" xr:uid="{45A1894E-D9C2-43E3-9118-08696056627D}"/>
    <cellStyle name="Nota 18 2 4" xfId="33497" xr:uid="{5E8A01D4-82D3-49FE-84EB-7DE32F7F43D9}"/>
    <cellStyle name="Nota 18 2 5" xfId="23571" xr:uid="{33FCDF6C-1F03-4410-8FD1-342E3270F38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4" xfId="12206" xr:uid="{00000000-0005-0000-0000-0000F8040000}"/>
    <cellStyle name="Nota 18 4 2" xfId="29717" xr:uid="{5D777259-7C8B-4FF2-8E56-DAC298E7E568}"/>
    <cellStyle name="Nota 18 5" xfId="32319" xr:uid="{C0614526-FCD7-4D9F-AF36-7D716C16A1A3}"/>
    <cellStyle name="Nota 18 6" xfId="21669" xr:uid="{7E96BB07-CBA2-4FDA-AD73-B1E7B65D8BF7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3" xfId="14099" xr:uid="{00000000-0005-0000-0000-0000F9040000}"/>
    <cellStyle name="Nota 19 2 3 2" xfId="30906" xr:uid="{88FA4308-E7A0-481A-834D-A5B0943DC0A7}"/>
    <cellStyle name="Nota 19 2 4" xfId="33498" xr:uid="{7074C429-3248-4B99-84C6-4C6528CEEF46}"/>
    <cellStyle name="Nota 19 2 5" xfId="23572" xr:uid="{B4AE8426-191D-4E59-A1C3-768416B2A1A9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4" xfId="12207" xr:uid="{00000000-0005-0000-0000-0000F9040000}"/>
    <cellStyle name="Nota 19 4 2" xfId="29718" xr:uid="{1F60DD93-9F2C-4CD7-B363-9B1487E61E90}"/>
    <cellStyle name="Nota 19 5" xfId="32320" xr:uid="{C379E3D0-4BE5-4E56-88A1-65BD2EE51EA7}"/>
    <cellStyle name="Nota 19 6" xfId="21670" xr:uid="{FFC73677-30E2-4934-BD46-83E3F3F5382E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3" xfId="10832" xr:uid="{00000000-0005-0000-0000-0000B8010000}"/>
    <cellStyle name="Nota 2 14 4" xfId="20241" xr:uid="{84ED90E7-55CB-487C-8568-F073C6DD95E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3" xfId="12765" xr:uid="{00000000-0005-0000-0000-0000B8010000}"/>
    <cellStyle name="Nota 2 15 4" xfId="22237" xr:uid="{BDEA6256-220D-46EB-ADA6-055E1ED72832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7" xfId="10184" xr:uid="{00000000-0005-0000-0000-000099040000}"/>
    <cellStyle name="Nota 2 17 2" xfId="28324" xr:uid="{ED498455-DF9A-4005-A7A0-099B2294DF2E}"/>
    <cellStyle name="Nota 2 18" xfId="31033" xr:uid="{59C7CECA-FEC0-4390-8A75-9C8039E93BBF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3" xfId="10996" xr:uid="{00000000-0005-0000-0000-0000BA010000}"/>
    <cellStyle name="Nota 2 2 2 2 4" xfId="20406" xr:uid="{6E1C1786-8137-4377-BCA2-E940CF32ADEF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3" xfId="12910" xr:uid="{00000000-0005-0000-0000-0000BA010000}"/>
    <cellStyle name="Nota 2 2 2 4 4" xfId="22382" xr:uid="{9210DBA9-CEF5-4493-ABC3-6B926F09A52C}"/>
    <cellStyle name="Nota 2 2 2 5" xfId="11024" xr:uid="{00000000-0005-0000-0000-00009F040000}"/>
    <cellStyle name="Nota 2 2 2 5 2" xfId="28463" xr:uid="{6E57344F-09FB-44B5-92DD-68DEA4AC9300}"/>
    <cellStyle name="Nota 2 2 2 6" xfId="19142" xr:uid="{00000000-0005-0000-0000-00009F040000}"/>
    <cellStyle name="Nota 2 2 2 6 2" xfId="31156" xr:uid="{30C93173-76ED-4736-858E-FBA70898EAEC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3" xfId="14101" xr:uid="{00000000-0005-0000-0000-0000FB040000}"/>
    <cellStyle name="Nota 2 2 3 2 4" xfId="23574" xr:uid="{47ACF5AA-F87E-412C-B95A-4C90444F35C0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4" xfId="12209" xr:uid="{00000000-0005-0000-0000-0000FB040000}"/>
    <cellStyle name="Nota 2 2 3 4 2" xfId="29720" xr:uid="{AC5C62E7-90B3-4B64-B39C-290310FB1A26}"/>
    <cellStyle name="Nota 2 2 3 5" xfId="32322" xr:uid="{3A759017-05E4-4893-9BA7-F62045A61AEB}"/>
    <cellStyle name="Nota 2 2 3 6" xfId="21672" xr:uid="{AF21077B-65BF-437A-BA7F-EE5A67BD38C0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3" xfId="10914" xr:uid="{00000000-0005-0000-0000-0000B9010000}"/>
    <cellStyle name="Nota 2 2 4 3 2" xfId="30908" xr:uid="{FA2B4703-5E68-4793-B7AD-1B74B23B30A0}"/>
    <cellStyle name="Nota 2 2 4 4" xfId="33500" xr:uid="{23B166B4-3E88-4054-8059-DB7981BEF56D}"/>
    <cellStyle name="Nota 2 2 4 5" xfId="20328" xr:uid="{5AE9B75E-044F-4C5B-A0C3-B636F8332640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3" xfId="12832" xr:uid="{00000000-0005-0000-0000-0000B9010000}"/>
    <cellStyle name="Nota 2 2 6 4" xfId="22304" xr:uid="{A6DB947E-7A80-4C15-93D8-D6A073558008}"/>
    <cellStyle name="Nota 2 2 7" xfId="10794" xr:uid="{00000000-0005-0000-0000-00009E040000}"/>
    <cellStyle name="Nota 2 2 7 2" xfId="28385" xr:uid="{300A8FFF-7F52-4203-A5D0-99F11031E8BF}"/>
    <cellStyle name="Nota 2 2 8" xfId="10772" xr:uid="{00000000-0005-0000-0000-00009E040000}"/>
    <cellStyle name="Nota 2 2 8 2" xfId="31078" xr:uid="{225C4B6F-02D3-49EC-8EAF-2E99F9ACAFF3}"/>
    <cellStyle name="Nota 2 2 9" xfId="19230" xr:uid="{00000000-0005-0000-0000-00009E040000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3" xfId="12882" xr:uid="{00000000-0005-0000-0000-0000BC010000}"/>
    <cellStyle name="Nota 2 3 2 2 4" xfId="22354" xr:uid="{D6CB9B56-AE11-41CD-AFAB-AF624600FE70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4" xfId="10968" xr:uid="{00000000-0005-0000-0000-0000BC010000}"/>
    <cellStyle name="Nota 2 3 2 4 2" xfId="28435" xr:uid="{6692935C-73E4-4BD0-BEDB-D87D63FBD7A9}"/>
    <cellStyle name="Nota 2 3 2 5" xfId="31128" xr:uid="{EDBA4ACF-E1DD-4A3B-9F67-B80DD7E53736}"/>
    <cellStyle name="Nota 2 3 2 6" xfId="20378" xr:uid="{5A1F370D-A082-4E38-A8D4-E4991CE90618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3" xfId="14100" xr:uid="{00000000-0005-0000-0000-0000FC040000}"/>
    <cellStyle name="Nota 2 3 3 2 4" xfId="23573" xr:uid="{BF268794-6559-42E2-A721-DEC48AB6D573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4" xfId="12208" xr:uid="{00000000-0005-0000-0000-0000FC040000}"/>
    <cellStyle name="Nota 2 3 3 4 2" xfId="29719" xr:uid="{D0483C01-7FAE-461B-BA0A-35CA7CC20B2C}"/>
    <cellStyle name="Nota 2 3 3 5" xfId="32321" xr:uid="{A08C5DCA-8992-4675-857A-6C8BF05D72D5}"/>
    <cellStyle name="Nota 2 3 3 6" xfId="21671" xr:uid="{CEBDB838-7D9E-408F-BE47-D3DF99F470CE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3" xfId="10886" xr:uid="{00000000-0005-0000-0000-0000BB010000}"/>
    <cellStyle name="Nota 2 3 4 3 2" xfId="30907" xr:uid="{92004A5F-5055-443D-874F-0EC48B35285C}"/>
    <cellStyle name="Nota 2 3 4 4" xfId="33499" xr:uid="{B0028391-5051-44D1-888B-CF6290AB5F4E}"/>
    <cellStyle name="Nota 2 3 4 5" xfId="20300" xr:uid="{A1749481-9587-4AD5-9A83-7ED8332BA386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3" xfId="12803" xr:uid="{00000000-0005-0000-0000-0000BB010000}"/>
    <cellStyle name="Nota 2 3 6 4" xfId="22275" xr:uid="{7021442D-FF5A-4495-9415-0D860D97C1CE}"/>
    <cellStyle name="Nota 2 3 7" xfId="12098" xr:uid="{00000000-0005-0000-0000-0000A0040000}"/>
    <cellStyle name="Nota 2 3 7 2" xfId="28357" xr:uid="{15032231-DB50-4AEB-B19D-7C0025D1F348}"/>
    <cellStyle name="Nota 2 3 8" xfId="19354" xr:uid="{00000000-0005-0000-0000-0000A0040000}"/>
    <cellStyle name="Nota 2 3 8 2" xfId="31050" xr:uid="{F7D96E06-EADA-44C3-9FE6-078A8159E5BF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3" xfId="10927" xr:uid="{00000000-0005-0000-0000-0000BD010000}"/>
    <cellStyle name="Nota 2 4 2 4" xfId="20337" xr:uid="{E338BF79-33EA-4CA1-834F-B8B49BA0E67C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3" xfId="12841" xr:uid="{00000000-0005-0000-0000-0000BD010000}"/>
    <cellStyle name="Nota 2 4 4 4" xfId="22313" xr:uid="{3674EC20-FF8F-4E8F-9325-34A7DE9DA069}"/>
    <cellStyle name="Nota 2 4 5" xfId="10309" xr:uid="{00000000-0005-0000-0000-0000A1040000}"/>
    <cellStyle name="Nota 2 4 5 2" xfId="28394" xr:uid="{DC4799D4-34DE-4FBC-B63B-64306BDD2302}"/>
    <cellStyle name="Nota 2 4 6" xfId="19444" xr:uid="{00000000-0005-0000-0000-0000A1040000}"/>
    <cellStyle name="Nota 2 4 6 2" xfId="31087" xr:uid="{0EF1E8AB-20C6-49CD-BE1E-A199B5D4A3F3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3" xfId="14102" xr:uid="{00000000-0005-0000-0000-0000FE040000}"/>
    <cellStyle name="Nota 21 2 3 2" xfId="30909" xr:uid="{FFFD79D1-62B5-4178-831C-1D7684F4B974}"/>
    <cellStyle name="Nota 21 2 4" xfId="33501" xr:uid="{3BD93F7F-317E-4B5C-A90E-5D7724CC531E}"/>
    <cellStyle name="Nota 21 2 5" xfId="23575" xr:uid="{41B9C28B-9F27-446D-956A-375D6C7686E3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4" xfId="12210" xr:uid="{00000000-0005-0000-0000-0000FE040000}"/>
    <cellStyle name="Nota 21 4 2" xfId="29722" xr:uid="{3F671555-4B0D-4AF6-BDF1-CD8515185C51}"/>
    <cellStyle name="Nota 21 5" xfId="32323" xr:uid="{05AD7EAB-1A5D-462F-A3A9-C4997AD24106}"/>
    <cellStyle name="Nota 21 6" xfId="21674" xr:uid="{5D4B9456-CDCA-4FF4-BBB7-74E1FE0A61BB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3" xfId="14103" xr:uid="{00000000-0005-0000-0000-0000FF040000}"/>
    <cellStyle name="Nota 22 2 3 2" xfId="30910" xr:uid="{DFFDA9F7-874A-409D-A442-6BB4151FF80D}"/>
    <cellStyle name="Nota 22 2 4" xfId="33502" xr:uid="{FAEA402B-7506-4446-9C55-36F1A9C383B0}"/>
    <cellStyle name="Nota 22 2 5" xfId="23576" xr:uid="{C16B6A8C-0072-44FB-BB20-0BC60A1AA8F4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4" xfId="12211" xr:uid="{00000000-0005-0000-0000-0000FF040000}"/>
    <cellStyle name="Nota 22 4 2" xfId="29723" xr:uid="{708ED530-871B-4AB9-9552-972663D468C6}"/>
    <cellStyle name="Nota 22 5" xfId="32324" xr:uid="{841DAE3A-BDAB-4D9C-B328-ADB4F548A777}"/>
    <cellStyle name="Nota 22 6" xfId="21675" xr:uid="{0765EC29-2955-40CE-80C1-3E9804B97C5A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3" xfId="14104" xr:uid="{00000000-0005-0000-0000-000000050000}"/>
    <cellStyle name="Nota 23 2 3 2" xfId="30911" xr:uid="{D58B779B-F652-4DC7-B26D-85F03F81602A}"/>
    <cellStyle name="Nota 23 2 4" xfId="33503" xr:uid="{1130A2AB-B949-4BDD-810B-6C60DD38E1D8}"/>
    <cellStyle name="Nota 23 2 5" xfId="23577" xr:uid="{D2280DA3-EA26-4218-A9F5-B119AE934779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4" xfId="12212" xr:uid="{00000000-0005-0000-0000-000000050000}"/>
    <cellStyle name="Nota 23 4 2" xfId="29724" xr:uid="{C6CAFEEA-15F5-4F95-A614-96169C5C0A1A}"/>
    <cellStyle name="Nota 23 5" xfId="32325" xr:uid="{9737D42B-E859-4EEE-9AD6-7793A39787B3}"/>
    <cellStyle name="Nota 23 6" xfId="21676" xr:uid="{628E088D-9B0A-4CC4-9858-E7BB0B373B2C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3" xfId="14105" xr:uid="{00000000-0005-0000-0000-000001050000}"/>
    <cellStyle name="Nota 24 2 3 2" xfId="30912" xr:uid="{02AE2398-E516-4A5A-B2F0-A41EBC7BA313}"/>
    <cellStyle name="Nota 24 2 4" xfId="33504" xr:uid="{4DE578CD-A954-4754-AB56-F0994F4AE13B}"/>
    <cellStyle name="Nota 24 2 5" xfId="23578" xr:uid="{59E1BBAB-9338-4A9B-9D2B-E9152013E2DF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4" xfId="12213" xr:uid="{00000000-0005-0000-0000-000001050000}"/>
    <cellStyle name="Nota 24 4 2" xfId="29725" xr:uid="{93E418EE-2810-4ADB-B42F-F2CB8B625A0A}"/>
    <cellStyle name="Nota 24 5" xfId="32326" xr:uid="{C8AB7D46-5F75-45AD-ACF5-3019DC391CA8}"/>
    <cellStyle name="Nota 24 6" xfId="21677" xr:uid="{523D0882-67B0-414E-8F20-A05C787FB13F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3" xfId="14106" xr:uid="{00000000-0005-0000-0000-000002050000}"/>
    <cellStyle name="Nota 25 2 3 2" xfId="30913" xr:uid="{1F5D87AF-6512-41F8-9401-397821B51F89}"/>
    <cellStyle name="Nota 25 2 4" xfId="33505" xr:uid="{D9742910-B054-4311-B2F7-FB4BF7E6A6B2}"/>
    <cellStyle name="Nota 25 2 5" xfId="23579" xr:uid="{6AB711AE-72D0-4860-8DB8-C6997BDAE2FB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4" xfId="12214" xr:uid="{00000000-0005-0000-0000-000002050000}"/>
    <cellStyle name="Nota 25 4 2" xfId="29726" xr:uid="{B5658C43-8EE0-4B0B-A063-55E26A1DBBCA}"/>
    <cellStyle name="Nota 25 5" xfId="32327" xr:uid="{4CB7068E-7BC8-4A2E-88BF-CE8FEA1C882E}"/>
    <cellStyle name="Nota 25 6" xfId="21678" xr:uid="{102F9AD0-1950-4AAE-83C3-CEECFB6C9C7D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3" xfId="14107" xr:uid="{00000000-0005-0000-0000-000003050000}"/>
    <cellStyle name="Nota 26 2 3 2" xfId="30914" xr:uid="{73363D64-0428-48EC-8020-F26702EFF98B}"/>
    <cellStyle name="Nota 26 2 4" xfId="33506" xr:uid="{68208C3E-9BEE-4D25-B684-C289F79DC737}"/>
    <cellStyle name="Nota 26 2 5" xfId="23580" xr:uid="{E64F6638-445A-4390-A235-FF601142A56D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4" xfId="12215" xr:uid="{00000000-0005-0000-0000-000003050000}"/>
    <cellStyle name="Nota 26 4 2" xfId="29727" xr:uid="{B4912AC8-07D2-4519-B35A-79364A0AA7F1}"/>
    <cellStyle name="Nota 26 5" xfId="32328" xr:uid="{D901A418-9FF0-4625-A403-F68CB4AF71C0}"/>
    <cellStyle name="Nota 26 6" xfId="21679" xr:uid="{AC60A6EC-639F-4B7B-AAFB-0AC2446072FD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3" xfId="14108" xr:uid="{00000000-0005-0000-0000-000004050000}"/>
    <cellStyle name="Nota 27 2 3 2" xfId="30915" xr:uid="{7197D827-92EA-4253-AF44-331A550C49F7}"/>
    <cellStyle name="Nota 27 2 4" xfId="33507" xr:uid="{16500615-2209-415E-9E59-8D4452B0E783}"/>
    <cellStyle name="Nota 27 2 5" xfId="23581" xr:uid="{80B8C93C-4FAF-4B99-88C7-B313DF0D38F7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4" xfId="12216" xr:uid="{00000000-0005-0000-0000-000004050000}"/>
    <cellStyle name="Nota 27 4 2" xfId="29728" xr:uid="{6EF92F1C-318D-4924-84A9-66E3481AF08C}"/>
    <cellStyle name="Nota 27 5" xfId="32329" xr:uid="{BBC27F68-B02D-444C-87E6-9A09B6D61DAD}"/>
    <cellStyle name="Nota 27 6" xfId="21680" xr:uid="{07EF7666-7147-41DF-9374-68533B5649D6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3" xfId="14109" xr:uid="{00000000-0005-0000-0000-000005050000}"/>
    <cellStyle name="Nota 28 2 3 2" xfId="30916" xr:uid="{F4445B51-F1C8-468C-8F9F-D2F960D95BF7}"/>
    <cellStyle name="Nota 28 2 4" xfId="33508" xr:uid="{27F9C2EC-3C77-404D-8454-209FF40A6631}"/>
    <cellStyle name="Nota 28 2 5" xfId="23582" xr:uid="{0705E19E-6A2A-4C6C-9109-84402E9D8607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4" xfId="12217" xr:uid="{00000000-0005-0000-0000-000005050000}"/>
    <cellStyle name="Nota 28 4 2" xfId="29729" xr:uid="{9A27FC08-E539-4292-823A-D8E9AF3149C2}"/>
    <cellStyle name="Nota 28 5" xfId="32330" xr:uid="{EB1CA68B-11F0-4D3B-B0D5-33CA0ADA4A17}"/>
    <cellStyle name="Nota 28 6" xfId="21681" xr:uid="{07C5FB22-623C-4EF2-881D-DEB4D5AF7F74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3" xfId="14110" xr:uid="{00000000-0005-0000-0000-000006050000}"/>
    <cellStyle name="Nota 29 2 3 2" xfId="30917" xr:uid="{A88D1FA0-A535-41AE-9DD2-C15E378A60C1}"/>
    <cellStyle name="Nota 29 2 4" xfId="33509" xr:uid="{132A9CDA-DD7B-49E8-9F95-88C6B99E6BE7}"/>
    <cellStyle name="Nota 29 2 5" xfId="23583" xr:uid="{5E87992C-4150-449E-9A4E-2B07B937C42E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4" xfId="12218" xr:uid="{00000000-0005-0000-0000-000006050000}"/>
    <cellStyle name="Nota 29 4 2" xfId="29730" xr:uid="{ACBEA02A-0D4A-47D9-966F-2CF222D25BF6}"/>
    <cellStyle name="Nota 29 5" xfId="32331" xr:uid="{7BB9155E-5692-4441-ADDB-C1DE22AAFE7D}"/>
    <cellStyle name="Nota 29 6" xfId="21682" xr:uid="{A497EA62-81E1-4548-B460-F13C51F8457E}"/>
    <cellStyle name="Nota 3" xfId="129" xr:uid="{00000000-0005-0000-0000-0000A7040000}"/>
    <cellStyle name="Nota 3 10" xfId="19672" xr:uid="{1A5A24D6-5896-40CF-A9AD-85407764A90F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3" xfId="12885" xr:uid="{00000000-0005-0000-0000-0000C1010000}"/>
    <cellStyle name="Nota 3 2 2 2 4" xfId="22357" xr:uid="{92DE6222-390F-4A52-AD76-BB96D2E6F53C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4" xfId="10971" xr:uid="{00000000-0005-0000-0000-0000C1010000}"/>
    <cellStyle name="Nota 3 2 2 4 2" xfId="28438" xr:uid="{B6390312-3278-4F5E-9DA4-ABD1E323BE8B}"/>
    <cellStyle name="Nota 3 2 2 5" xfId="31131" xr:uid="{456929A3-EF5B-4CAA-B2CC-3F0969D14DF8}"/>
    <cellStyle name="Nota 3 2 2 6" xfId="20381" xr:uid="{B40546AE-C37C-4322-966B-516867F3C0D8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3" xfId="14112" xr:uid="{00000000-0005-0000-0000-000008050000}"/>
    <cellStyle name="Nota 3 2 3 2 4" xfId="23585" xr:uid="{17FC144B-7E08-4549-931E-FB4560CE2B26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4" xfId="12220" xr:uid="{00000000-0005-0000-0000-000008050000}"/>
    <cellStyle name="Nota 3 2 3 4 2" xfId="29732" xr:uid="{C8E463B7-744A-4EF3-B90B-25338BD2EDCB}"/>
    <cellStyle name="Nota 3 2 3 5" xfId="32333" xr:uid="{2A229896-E044-4A3B-8061-5822FABAF404}"/>
    <cellStyle name="Nota 3 2 3 6" xfId="21684" xr:uid="{752E0F28-D22D-406F-94A2-24BEE581FB1C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3" xfId="10889" xr:uid="{00000000-0005-0000-0000-0000C0010000}"/>
    <cellStyle name="Nota 3 2 4 3 2" xfId="30919" xr:uid="{C97FC625-9BC8-4D59-BAB9-E84FBAD582E9}"/>
    <cellStyle name="Nota 3 2 4 4" xfId="33511" xr:uid="{2B1B58B0-1F50-491A-A126-846F011A7E39}"/>
    <cellStyle name="Nota 3 2 4 5" xfId="20303" xr:uid="{4C965399-0822-4B2F-9A23-54E714781CEE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3" xfId="12806" xr:uid="{00000000-0005-0000-0000-0000C0010000}"/>
    <cellStyle name="Nota 3 2 6 4" xfId="22278" xr:uid="{05881FB6-4A8F-4833-94E2-980AD29C213E}"/>
    <cellStyle name="Nota 3 2 7" xfId="10834" xr:uid="{00000000-0005-0000-0000-0000A8040000}"/>
    <cellStyle name="Nota 3 2 7 2" xfId="28360" xr:uid="{161E3C08-B3B1-4749-AD0D-421D54FBA126}"/>
    <cellStyle name="Nota 3 2 8" xfId="18981" xr:uid="{00000000-0005-0000-0000-0000A8040000}"/>
    <cellStyle name="Nota 3 2 8 2" xfId="31053" xr:uid="{8D968989-8282-4A97-BE37-03DAC5E8BDBD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3" xfId="12857" xr:uid="{00000000-0005-0000-0000-0000C2010000}"/>
    <cellStyle name="Nota 3 3 2 4" xfId="22329" xr:uid="{CF49772B-AF73-4E22-901B-D958763A8A76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4" xfId="10943" xr:uid="{00000000-0005-0000-0000-0000C2010000}"/>
    <cellStyle name="Nota 3 3 4 2" xfId="28410" xr:uid="{E023AF2F-13FA-4CEA-AE5E-86D2C0D3BB40}"/>
    <cellStyle name="Nota 3 3 5" xfId="31103" xr:uid="{F739A419-3396-4F88-AF7C-47B592960AF6}"/>
    <cellStyle name="Nota 3 3 6" xfId="20353" xr:uid="{A599A573-6E38-4211-B635-9F4380613F75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3" xfId="14111" xr:uid="{00000000-0005-0000-0000-000007050000}"/>
    <cellStyle name="Nota 3 4 2 4" xfId="23584" xr:uid="{7E2F2517-BE42-4361-AD5D-4F538A603903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4" xfId="12219" xr:uid="{00000000-0005-0000-0000-000007050000}"/>
    <cellStyle name="Nota 3 4 4 2" xfId="29731" xr:uid="{B3875A97-0F6E-498D-8A6A-B158562259F3}"/>
    <cellStyle name="Nota 3 4 5" xfId="32332" xr:uid="{6F832A5E-AD76-433D-AE13-22DA5BFCD27A}"/>
    <cellStyle name="Nota 3 4 6" xfId="21683" xr:uid="{4F29FBD5-1946-4F99-8BE5-34D77D68A5FF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3" xfId="10838" xr:uid="{00000000-0005-0000-0000-0000BF010000}"/>
    <cellStyle name="Nota 3 5 3 2" xfId="30918" xr:uid="{CAA111BD-87CD-481C-92DB-4011BD28B4A7}"/>
    <cellStyle name="Nota 3 5 4" xfId="33510" xr:uid="{448CFB36-076D-495D-A0C5-F238D324FB76}"/>
    <cellStyle name="Nota 3 5 5" xfId="20248" xr:uid="{A645FCDD-354F-4416-BED3-356ED359828C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3" xfId="12770" xr:uid="{00000000-0005-0000-0000-0000BF010000}"/>
    <cellStyle name="Nota 3 6 4" xfId="22242" xr:uid="{BA9E3825-8FD5-4807-B462-A78562E42C43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8" xfId="10203" xr:uid="{00000000-0005-0000-0000-0000A7040000}"/>
    <cellStyle name="Nota 3 8 2" xfId="28329" xr:uid="{D8A689B6-5021-456A-8CF1-8D5F811D7C6D}"/>
    <cellStyle name="Nota 3 9" xfId="31037" xr:uid="{4605742E-4766-433A-A3C5-3D5DCE423507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3" xfId="14113" xr:uid="{00000000-0005-0000-0000-000009050000}"/>
    <cellStyle name="Nota 30 2 3 2" xfId="30920" xr:uid="{2C2D142E-0A5F-4D1D-9344-FBB264AD22C5}"/>
    <cellStyle name="Nota 30 2 4" xfId="33512" xr:uid="{ABB879BA-D687-46F3-9465-5463CAE30256}"/>
    <cellStyle name="Nota 30 2 5" xfId="23586" xr:uid="{29458562-34BC-43B0-9B89-669B44CD01CC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4" xfId="12221" xr:uid="{00000000-0005-0000-0000-000009050000}"/>
    <cellStyle name="Nota 30 4 2" xfId="29733" xr:uid="{EBABF82D-D571-4C1F-880F-F0C2A743D0AD}"/>
    <cellStyle name="Nota 30 5" xfId="32334" xr:uid="{7998728C-5C12-4CAC-9121-D5AAE116228B}"/>
    <cellStyle name="Nota 30 6" xfId="21685" xr:uid="{2114684B-1A18-4F6D-80F6-4933ECF2783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3" xfId="14114" xr:uid="{00000000-0005-0000-0000-00000A050000}"/>
    <cellStyle name="Nota 31 2 3 2" xfId="30921" xr:uid="{F2EFED4F-00E1-4020-AF3A-31990E04C3B2}"/>
    <cellStyle name="Nota 31 2 4" xfId="33513" xr:uid="{7B6309C3-1712-476B-8F36-C6813A987DC8}"/>
    <cellStyle name="Nota 31 2 5" xfId="23587" xr:uid="{E7059334-87FD-4C32-95DB-54150DF87417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4" xfId="12222" xr:uid="{00000000-0005-0000-0000-00000A050000}"/>
    <cellStyle name="Nota 31 4 2" xfId="29734" xr:uid="{4B4E3973-C8B4-4744-BBC5-8E4081F2627B}"/>
    <cellStyle name="Nota 31 5" xfId="32335" xr:uid="{EB3DB597-BFFE-4B6C-87A1-8DB5FA99C197}"/>
    <cellStyle name="Nota 31 6" xfId="21686" xr:uid="{F88AAB90-856D-4E96-83B1-121CBC9ED6F2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3" xfId="14115" xr:uid="{00000000-0005-0000-0000-00000B050000}"/>
    <cellStyle name="Nota 32 2 3 2" xfId="30922" xr:uid="{EA77D052-9CB6-4B17-BD28-48E73F912D95}"/>
    <cellStyle name="Nota 32 2 4" xfId="33514" xr:uid="{046F3BA8-6B10-4899-B046-8FAF9D7C8776}"/>
    <cellStyle name="Nota 32 2 5" xfId="23588" xr:uid="{3ADEBD42-559C-4B24-BE47-113A6643F64C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4" xfId="12223" xr:uid="{00000000-0005-0000-0000-00000B050000}"/>
    <cellStyle name="Nota 32 4 2" xfId="29735" xr:uid="{7A9396BE-F50F-468A-90E8-DF0A22185029}"/>
    <cellStyle name="Nota 32 5" xfId="32336" xr:uid="{0ADFCDF0-3B88-4214-8513-01F957743EF1}"/>
    <cellStyle name="Nota 32 6" xfId="21687" xr:uid="{3102570A-537D-49A8-8A38-0C6EE57C5D49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3" xfId="14116" xr:uid="{00000000-0005-0000-0000-00000C050000}"/>
    <cellStyle name="Nota 33 2 3 2" xfId="30923" xr:uid="{01C04ABB-9709-4EF4-ACE4-4757C4616A21}"/>
    <cellStyle name="Nota 33 2 4" xfId="33515" xr:uid="{6C77FF7E-BD75-4FBA-ACC2-4B949293B723}"/>
    <cellStyle name="Nota 33 2 5" xfId="23589" xr:uid="{55D83318-8A11-426D-B49D-6B3ABE383155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4" xfId="12224" xr:uid="{00000000-0005-0000-0000-00000C050000}"/>
    <cellStyle name="Nota 33 4 2" xfId="29736" xr:uid="{C3987A3D-1736-4021-B2E2-A512C343C33E}"/>
    <cellStyle name="Nota 33 5" xfId="32337" xr:uid="{C072A26B-6628-4086-9123-CAAF3F098EF0}"/>
    <cellStyle name="Nota 33 6" xfId="21688" xr:uid="{573D4A6B-3A74-4D36-A00B-994CA911F946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3" xfId="14117" xr:uid="{00000000-0005-0000-0000-00000D050000}"/>
    <cellStyle name="Nota 34 2 3 2" xfId="30924" xr:uid="{69EB7136-8335-444C-90D3-7D1854509490}"/>
    <cellStyle name="Nota 34 2 4" xfId="33516" xr:uid="{14D63432-8E16-4A2B-9B6C-326C1ECF9F6C}"/>
    <cellStyle name="Nota 34 2 5" xfId="23590" xr:uid="{98C9DD6E-21A0-4892-8C49-4FF473CEFFE6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4" xfId="12225" xr:uid="{00000000-0005-0000-0000-00000D050000}"/>
    <cellStyle name="Nota 34 4 2" xfId="29737" xr:uid="{69A98C57-43EB-4250-978D-84053E632AB9}"/>
    <cellStyle name="Nota 34 5" xfId="32338" xr:uid="{6165DDE9-6D26-46F3-AE52-CF085DEFECAB}"/>
    <cellStyle name="Nota 34 6" xfId="21689" xr:uid="{49B90F76-A9A6-47F2-A57C-C87AEECAB8C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3" xfId="14118" xr:uid="{00000000-0005-0000-0000-00000E050000}"/>
    <cellStyle name="Nota 35 2 3 2" xfId="30925" xr:uid="{FC18E0DA-45F9-4D38-8B81-F9746CAFE0F4}"/>
    <cellStyle name="Nota 35 2 4" xfId="33517" xr:uid="{9E1D5921-301C-475A-9B23-3864FB6E9942}"/>
    <cellStyle name="Nota 35 2 5" xfId="23591" xr:uid="{41362E4D-CFE4-48DE-B932-31090213FAA2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4" xfId="12226" xr:uid="{00000000-0005-0000-0000-00000E050000}"/>
    <cellStyle name="Nota 35 4 2" xfId="29738" xr:uid="{DE597845-7C76-484D-AEFE-70FDF074E7FB}"/>
    <cellStyle name="Nota 35 5" xfId="32339" xr:uid="{4E103656-4151-4D49-A76D-4A9F56EC5329}"/>
    <cellStyle name="Nota 35 6" xfId="21690" xr:uid="{009FA251-961A-473C-B8B5-BD48E822B482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3" xfId="14119" xr:uid="{00000000-0005-0000-0000-00000F050000}"/>
    <cellStyle name="Nota 36 2 3 2" xfId="30926" xr:uid="{B3ED5D4B-933D-4DC9-9A0D-56CD205E312E}"/>
    <cellStyle name="Nota 36 2 4" xfId="33518" xr:uid="{35656D80-01D1-4624-BCF2-C24124300F6F}"/>
    <cellStyle name="Nota 36 2 5" xfId="23592" xr:uid="{EAF5E88F-8ABE-409A-B413-E6D306322D46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4" xfId="12227" xr:uid="{00000000-0005-0000-0000-00000F050000}"/>
    <cellStyle name="Nota 36 4 2" xfId="29739" xr:uid="{944A3161-0AC5-4A03-AFA6-BCA8C2F3440D}"/>
    <cellStyle name="Nota 36 5" xfId="32340" xr:uid="{40EA7102-EA1D-4109-88C5-9CF493CA37D5}"/>
    <cellStyle name="Nota 36 6" xfId="21691" xr:uid="{2B39B165-DA00-4D5D-9A41-121ADA57DE63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3" xfId="14120" xr:uid="{00000000-0005-0000-0000-000010050000}"/>
    <cellStyle name="Nota 37 2 3 2" xfId="30927" xr:uid="{116FE810-2E46-417F-A805-FD35C8018230}"/>
    <cellStyle name="Nota 37 2 4" xfId="33519" xr:uid="{F854F21F-35ED-45CC-BA6D-A4FC8D7D10DE}"/>
    <cellStyle name="Nota 37 2 5" xfId="23593" xr:uid="{30DE1AAE-FED1-41EC-AA30-1B6238B87781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4" xfId="12228" xr:uid="{00000000-0005-0000-0000-000010050000}"/>
    <cellStyle name="Nota 37 4 2" xfId="29740" xr:uid="{26DF3E69-51EF-4C28-9AC2-AFEE6A80FBC1}"/>
    <cellStyle name="Nota 37 5" xfId="32341" xr:uid="{B66577D1-4E1D-479E-9394-7746D3DB5301}"/>
    <cellStyle name="Nota 37 6" xfId="21692" xr:uid="{4736250F-B91A-496B-A912-DFAA0BC37BAC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3" xfId="14121" xr:uid="{00000000-0005-0000-0000-000011050000}"/>
    <cellStyle name="Nota 38 2 3 2" xfId="30928" xr:uid="{356F2A90-737B-4B94-B085-CBC0CFA59A04}"/>
    <cellStyle name="Nota 38 2 4" xfId="33520" xr:uid="{83ADC401-485F-4929-A190-D0DCF08347A8}"/>
    <cellStyle name="Nota 38 2 5" xfId="23594" xr:uid="{78995B39-2444-4307-9209-F5E179CD02F2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4" xfId="12229" xr:uid="{00000000-0005-0000-0000-000011050000}"/>
    <cellStyle name="Nota 38 4 2" xfId="29741" xr:uid="{497E515F-D814-4A64-B5CA-1A7E129B060E}"/>
    <cellStyle name="Nota 38 5" xfId="32342" xr:uid="{9B928C15-14C7-49B3-AF14-DDDB7A24654D}"/>
    <cellStyle name="Nota 38 6" xfId="21693" xr:uid="{A86F4632-F5B8-4EDC-82FC-B50437B85D8A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3" xfId="14122" xr:uid="{00000000-0005-0000-0000-000012050000}"/>
    <cellStyle name="Nota 39 2 3 2" xfId="30929" xr:uid="{32C07222-C430-49F3-AC8D-F535FF6A71AB}"/>
    <cellStyle name="Nota 39 2 4" xfId="33521" xr:uid="{E53BA3EE-7E7B-4AF3-95E2-3EF0D3882AF6}"/>
    <cellStyle name="Nota 39 2 5" xfId="23595" xr:uid="{BFB6DC29-20EF-48D3-A91C-277115F4B380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4" xfId="12230" xr:uid="{00000000-0005-0000-0000-000012050000}"/>
    <cellStyle name="Nota 39 4 2" xfId="29742" xr:uid="{A780910C-6CE1-4CA1-8636-CFEBBD709471}"/>
    <cellStyle name="Nota 39 5" xfId="32343" xr:uid="{6353BE29-B7F0-4388-A3D1-90222B786C73}"/>
    <cellStyle name="Nota 39 6" xfId="21694" xr:uid="{5180DC7D-1293-4E3E-B155-B78BED55CD10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3" xfId="14124" xr:uid="{00000000-0005-0000-0000-000014050000}"/>
    <cellStyle name="Nota 4 2 2 3 2" xfId="30931" xr:uid="{C200D455-5457-4FB4-87A0-FD81F53AB45C}"/>
    <cellStyle name="Nota 4 2 2 4" xfId="33523" xr:uid="{76E70341-7C02-4A03-880D-4896FCBBFD54}"/>
    <cellStyle name="Nota 4 2 2 5" xfId="23597" xr:uid="{79096DE0-185A-4BAA-88FC-7258864421BB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4" xfId="12232" xr:uid="{00000000-0005-0000-0000-000014050000}"/>
    <cellStyle name="Nota 4 2 4 2" xfId="29744" xr:uid="{B2B9AF1A-F95D-4137-B0C3-DE6EF2A13A84}"/>
    <cellStyle name="Nota 4 2 5" xfId="32345" xr:uid="{00BD53E1-6363-43E1-BDCF-BDB373AF2671}"/>
    <cellStyle name="Nota 4 2 6" xfId="21696" xr:uid="{535C456B-D9A0-4724-89EB-ED9D8863453A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3" xfId="14123" xr:uid="{00000000-0005-0000-0000-000013050000}"/>
    <cellStyle name="Nota 4 3 2 4" xfId="23596" xr:uid="{1F8D635B-D0FD-4783-9B92-FA55C30BE6D8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4" xfId="12231" xr:uid="{00000000-0005-0000-0000-000013050000}"/>
    <cellStyle name="Nota 4 3 4 2" xfId="29743" xr:uid="{B4852EAD-2C09-4F4B-B670-648E8B9F8AE9}"/>
    <cellStyle name="Nota 4 3 5" xfId="32344" xr:uid="{179E9D9A-EF6C-4498-95D2-38C1F1A89E5A}"/>
    <cellStyle name="Nota 4 3 6" xfId="21695" xr:uid="{28910450-64D1-4F62-93AA-22C33F90332A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3" xfId="11071" xr:uid="{00000000-0005-0000-0000-0000C3010000}"/>
    <cellStyle name="Nota 4 4 3 2" xfId="30930" xr:uid="{9916C636-1DE8-43C2-9A5B-E5DD9A1BBA03}"/>
    <cellStyle name="Nota 4 4 4" xfId="33522" xr:uid="{29D39279-4A04-4B2F-9A0A-179481D04774}"/>
    <cellStyle name="Nota 4 4 5" xfId="20503" xr:uid="{7EE956BD-88A6-4E8C-8242-9CBE11396353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3" xfId="12966" xr:uid="{00000000-0005-0000-0000-0000C3010000}"/>
    <cellStyle name="Nota 4 6 4" xfId="22439" xr:uid="{014F4ED0-BD29-4803-9D53-ACA043D3A690}"/>
    <cellStyle name="Nota 4 7" xfId="10306" xr:uid="{00000000-0005-0000-0000-0000A9040000}"/>
    <cellStyle name="Nota 4 7 2" xfId="28558" xr:uid="{F1CA91D4-DB44-4DE5-BBB2-7EB4AE0991A7}"/>
    <cellStyle name="Nota 4 8" xfId="19404" xr:uid="{00000000-0005-0000-0000-0000A9040000}"/>
    <cellStyle name="Nota 4 8 2" xfId="31202" xr:uid="{69E69166-C3F9-4B2C-ACE1-C66E01EAB193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3" xfId="14125" xr:uid="{00000000-0005-0000-0000-000015050000}"/>
    <cellStyle name="Nota 40 2 3 2" xfId="30932" xr:uid="{E4B9F986-2095-4537-A311-3B636F8AF7C2}"/>
    <cellStyle name="Nota 40 2 4" xfId="33524" xr:uid="{FF833797-46E2-42EE-89C7-65DA0EDE5F9C}"/>
    <cellStyle name="Nota 40 2 5" xfId="23598" xr:uid="{B0C0B08E-44E3-48A3-8E9B-3709FA2315D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4" xfId="12233" xr:uid="{00000000-0005-0000-0000-000015050000}"/>
    <cellStyle name="Nota 40 4 2" xfId="29745" xr:uid="{18091E83-B3B0-4125-8ABD-F92300EAC9E8}"/>
    <cellStyle name="Nota 40 5" xfId="32346" xr:uid="{6A5BB591-005C-4EC9-AAC9-2E42CBDE46CA}"/>
    <cellStyle name="Nota 40 6" xfId="21697" xr:uid="{F3CF8DA2-2008-49FA-A42B-6B2F9FB519B2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3" xfId="14126" xr:uid="{00000000-0005-0000-0000-000016050000}"/>
    <cellStyle name="Nota 41 2 3 2" xfId="30933" xr:uid="{CB36D971-E20E-4EB7-ACE9-6B1FC6E3C3EC}"/>
    <cellStyle name="Nota 41 2 4" xfId="33525" xr:uid="{1D3E1995-F6AC-4285-A40D-BFD2C4DB6771}"/>
    <cellStyle name="Nota 41 2 5" xfId="23599" xr:uid="{5C8864AA-CE6C-4657-9DDC-00522EF7967E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4" xfId="12234" xr:uid="{00000000-0005-0000-0000-000016050000}"/>
    <cellStyle name="Nota 41 4 2" xfId="29746" xr:uid="{F816CFE7-75A9-4D1A-9CE7-91506B0C8A9C}"/>
    <cellStyle name="Nota 41 5" xfId="32347" xr:uid="{24AF2650-A70F-4AF0-BA61-C411D4179E56}"/>
    <cellStyle name="Nota 41 6" xfId="21698" xr:uid="{C84DA61F-E77C-49B5-9B37-BB2EACF44ECE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3" xfId="14127" xr:uid="{00000000-0005-0000-0000-000017050000}"/>
    <cellStyle name="Nota 42 2 3 2" xfId="30934" xr:uid="{BC6E3C8F-600E-459D-A3D9-231AA50BB7CA}"/>
    <cellStyle name="Nota 42 2 4" xfId="33526" xr:uid="{98EAA6C8-9651-4567-BDC4-58971FAB2B16}"/>
    <cellStyle name="Nota 42 2 5" xfId="23600" xr:uid="{90BBA270-3F49-47A5-8863-1CD557AE9718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4" xfId="12235" xr:uid="{00000000-0005-0000-0000-000017050000}"/>
    <cellStyle name="Nota 42 4 2" xfId="29747" xr:uid="{15FD5219-7A41-4015-ADCB-35FBAB33186D}"/>
    <cellStyle name="Nota 42 5" xfId="32348" xr:uid="{B5FDD1B4-E168-4CB9-ACC8-8D0392CABAA5}"/>
    <cellStyle name="Nota 42 6" xfId="21699" xr:uid="{D63408B0-BC28-4EFB-8B77-9508F144C2CB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3" xfId="14128" xr:uid="{00000000-0005-0000-0000-000018050000}"/>
    <cellStyle name="Nota 43 2 3 2" xfId="30935" xr:uid="{3B5F010E-8463-4729-8A61-C32FFE8DDE5E}"/>
    <cellStyle name="Nota 43 2 4" xfId="33527" xr:uid="{27366887-7573-4A1D-A842-9540BF462D69}"/>
    <cellStyle name="Nota 43 2 5" xfId="23601" xr:uid="{E79E651F-151B-4E53-B3B2-A339A778D0DE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4" xfId="12236" xr:uid="{00000000-0005-0000-0000-000018050000}"/>
    <cellStyle name="Nota 43 4 2" xfId="29748" xr:uid="{F0EB9887-95D8-4615-9BBF-84C8F61C5718}"/>
    <cellStyle name="Nota 43 5" xfId="32349" xr:uid="{401A630C-7390-4919-B667-FC848C5E0F35}"/>
    <cellStyle name="Nota 43 6" xfId="21700" xr:uid="{24BC72CF-4887-4CA8-86D8-83AAEC0EE24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3" xfId="14129" xr:uid="{00000000-0005-0000-0000-000019050000}"/>
    <cellStyle name="Nota 44 2 3 2" xfId="30936" xr:uid="{DAF1F534-5B54-469D-96BA-C8AE48CC00D1}"/>
    <cellStyle name="Nota 44 2 4" xfId="33528" xr:uid="{7CDC0196-F27C-4435-B0B6-23C17196AF38}"/>
    <cellStyle name="Nota 44 2 5" xfId="23602" xr:uid="{457BDE56-EC6B-4DDE-ABA5-3738EDF2D2BD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4" xfId="12237" xr:uid="{00000000-0005-0000-0000-000019050000}"/>
    <cellStyle name="Nota 44 4 2" xfId="29749" xr:uid="{6024445E-5851-465B-9826-0E0A50795D2A}"/>
    <cellStyle name="Nota 44 5" xfId="32350" xr:uid="{A204AAB6-A2FE-4186-8E98-6D7A6D3103B4}"/>
    <cellStyle name="Nota 44 6" xfId="21701" xr:uid="{513A4AB2-E875-43AA-A041-47DA360F1DC3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3" xfId="14130" xr:uid="{00000000-0005-0000-0000-00001A050000}"/>
    <cellStyle name="Nota 45 2 3 2" xfId="30937" xr:uid="{48E7DD81-83FB-4837-BFAB-EE69E9482EAB}"/>
    <cellStyle name="Nota 45 2 4" xfId="33529" xr:uid="{005AFAB4-1AB9-4A95-A1E6-07DD3BF6EE4D}"/>
    <cellStyle name="Nota 45 2 5" xfId="23603" xr:uid="{A321AB41-D663-49B8-9C30-E33B8168BAD5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4" xfId="12238" xr:uid="{00000000-0005-0000-0000-00001A050000}"/>
    <cellStyle name="Nota 45 4 2" xfId="29750" xr:uid="{5514654B-0919-4E07-8C28-5DF321D999FF}"/>
    <cellStyle name="Nota 45 5" xfId="32351" xr:uid="{B6BC334A-A2EB-4695-88FC-C000B791EEC6}"/>
    <cellStyle name="Nota 45 6" xfId="21702" xr:uid="{4C21329A-8EA6-4143-A1A3-5A749708A41B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3" xfId="14131" xr:uid="{00000000-0005-0000-0000-00001B050000}"/>
    <cellStyle name="Nota 46 2 3 2" xfId="30938" xr:uid="{142E1CF8-9BB8-48FC-A59D-40BBF7DFDBBC}"/>
    <cellStyle name="Nota 46 2 4" xfId="33530" xr:uid="{18C4AEAD-1295-4998-9A21-EC34333A5C71}"/>
    <cellStyle name="Nota 46 2 5" xfId="23604" xr:uid="{427A3203-838E-4075-AE0E-7D0A807C26EA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4" xfId="12239" xr:uid="{00000000-0005-0000-0000-00001B050000}"/>
    <cellStyle name="Nota 46 4 2" xfId="29751" xr:uid="{089FC5F7-125B-4719-8152-8E4425E77A4B}"/>
    <cellStyle name="Nota 46 5" xfId="32352" xr:uid="{F72D03A0-AD1E-439A-81D8-33B9BE697989}"/>
    <cellStyle name="Nota 46 6" xfId="21703" xr:uid="{0EEE5579-0934-4B2C-B4A5-6317278F736C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3" xfId="14132" xr:uid="{00000000-0005-0000-0000-00001C050000}"/>
    <cellStyle name="Nota 47 2 3 2" xfId="30939" xr:uid="{F5672487-F20C-4D1E-BEA2-A340D7A652CF}"/>
    <cellStyle name="Nota 47 2 4" xfId="33531" xr:uid="{DCCC7534-F097-46DD-8971-D253A2467578}"/>
    <cellStyle name="Nota 47 2 5" xfId="23605" xr:uid="{72D3DE04-15CC-489C-867F-7A72AE1983E3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4" xfId="12240" xr:uid="{00000000-0005-0000-0000-00001C050000}"/>
    <cellStyle name="Nota 47 4 2" xfId="29752" xr:uid="{FFBE4E68-6712-4FEE-B99E-5C2F87113483}"/>
    <cellStyle name="Nota 47 5" xfId="32353" xr:uid="{A93DD30A-DA56-40A8-866B-1C75A19E5D87}"/>
    <cellStyle name="Nota 47 6" xfId="21704" xr:uid="{5EAA648A-053D-44F4-ADEE-95CB7CF050E7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3" xfId="14133" xr:uid="{00000000-0005-0000-0000-00001D050000}"/>
    <cellStyle name="Nota 48 2 3 2" xfId="30940" xr:uid="{8DBE6DB0-B51F-40A2-8CF5-3ACA94029A4A}"/>
    <cellStyle name="Nota 48 2 4" xfId="33532" xr:uid="{8BEFD307-30DF-48F2-8A26-E406D46AD50A}"/>
    <cellStyle name="Nota 48 2 5" xfId="23606" xr:uid="{D81F1B3F-A26B-49A2-9632-BAB9AA2D2BF8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4" xfId="12241" xr:uid="{00000000-0005-0000-0000-00001D050000}"/>
    <cellStyle name="Nota 48 4 2" xfId="29753" xr:uid="{DE2C3B5B-4DDF-4E2A-8F6F-1A857879EA56}"/>
    <cellStyle name="Nota 48 5" xfId="32354" xr:uid="{6607DF0C-07D8-4EC1-9452-AC748BA7874B}"/>
    <cellStyle name="Nota 48 6" xfId="21705" xr:uid="{E3D934E8-7065-4CFB-87B9-DE852AF97A87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3" xfId="14134" xr:uid="{00000000-0005-0000-0000-00001E050000}"/>
    <cellStyle name="Nota 49 2 3 2" xfId="30941" xr:uid="{AB217979-9B74-47FE-B613-37D691F400CA}"/>
    <cellStyle name="Nota 49 2 4" xfId="33533" xr:uid="{26B92ED6-19B4-4163-8527-965C065B7944}"/>
    <cellStyle name="Nota 49 2 5" xfId="23607" xr:uid="{EE801A9E-D030-4CB3-93AA-35CBCB212ECA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4" xfId="12242" xr:uid="{00000000-0005-0000-0000-00001E050000}"/>
    <cellStyle name="Nota 49 4 2" xfId="29754" xr:uid="{717AF70F-F846-430C-A203-40B9BFC82A4F}"/>
    <cellStyle name="Nota 49 5" xfId="32355" xr:uid="{16AFE771-C5C3-4C12-8C0A-3B7374582495}"/>
    <cellStyle name="Nota 49 6" xfId="21706" xr:uid="{E0481188-A655-4A3E-9E5B-AED973251D08}"/>
    <cellStyle name="Nota 5" xfId="1203" xr:uid="{00000000-0005-0000-0000-0000AA040000}"/>
    <cellStyle name="Nota 5 10" xfId="31209" xr:uid="{A4340529-CBED-42C3-BBD2-5B5F21D8A6AD}"/>
    <cellStyle name="Nota 5 11" xfId="20119" xr:uid="{FE4E12A4-8B11-4A1F-B48D-177EAB4583C7}"/>
    <cellStyle name="Nota 5 2" xfId="1204" xr:uid="{00000000-0005-0000-0000-0000AB040000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3" xfId="12244" xr:uid="{00000000-0005-0000-0000-000020050000}"/>
    <cellStyle name="Nota 5 2 2 3 2" xfId="30943" xr:uid="{721D928A-77CF-4DD5-A207-F90A2322BAE1}"/>
    <cellStyle name="Nota 5 2 2 4" xfId="33535" xr:uid="{C9A52686-CA9C-4D15-8790-235C4BCA815F}"/>
    <cellStyle name="Nota 5 2 2 5" xfId="21708" xr:uid="{2F48EC80-0929-4D2A-BAAE-BAB3D683B483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3" xfId="12484" xr:uid="{00000000-0005-0000-0000-0000AD040000}"/>
    <cellStyle name="Nota 5 2 3 4" xfId="21938" xr:uid="{A1CE0467-461F-4766-89A7-A98DD5A44631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3" xfId="14136" xr:uid="{00000000-0005-0000-0000-000020050000}"/>
    <cellStyle name="Nota 5 2 4 4" xfId="23609" xr:uid="{F38D66A5-5457-4C54-9F03-BCC50C9DAC1A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3" xfId="14503" xr:uid="{00000000-0005-0000-0000-0000AB040000}"/>
    <cellStyle name="Nota 5 2 5 4" xfId="23969" xr:uid="{F29C2F04-EE13-45A1-BDFF-10F965FD6154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7" xfId="10712" xr:uid="{00000000-0005-0000-0000-0000AB040000}"/>
    <cellStyle name="Nota 5 2 7 2" xfId="29756" xr:uid="{EA720C5A-1D79-461D-86BD-500CCEC617BA}"/>
    <cellStyle name="Nota 5 2 8" xfId="32357" xr:uid="{162DA294-8CDE-482C-BCAF-33BF0ADAB8AA}"/>
    <cellStyle name="Nota 5 2 9" xfId="20120" xr:uid="{DB91A7BE-A568-40C1-BD39-9B1FDB12144E}"/>
    <cellStyle name="Nota 5 3" xfId="1205" xr:uid="{00000000-0005-0000-0000-0000AC040000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3" xfId="12243" xr:uid="{00000000-0005-0000-0000-00001F050000}"/>
    <cellStyle name="Nota 5 3 2 4" xfId="21707" xr:uid="{FE6618FA-7D3B-4FC8-B476-A5B5C9B9833C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3" xfId="12483" xr:uid="{00000000-0005-0000-0000-0000AE040000}"/>
    <cellStyle name="Nota 5 3 3 4" xfId="21937" xr:uid="{42F43566-14C5-441D-BABB-62AEAB4A07E9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3" xfId="14135" xr:uid="{00000000-0005-0000-0000-00001F050000}"/>
    <cellStyle name="Nota 5 3 4 4" xfId="23608" xr:uid="{3FCBD700-2C24-4493-9BEE-8D17CD5C8192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3" xfId="14504" xr:uid="{00000000-0005-0000-0000-0000AC040000}"/>
    <cellStyle name="Nota 5 3 5 4" xfId="23970" xr:uid="{2BDF3FFF-3CCF-49DB-AFA7-21787F356E90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7" xfId="10713" xr:uid="{00000000-0005-0000-0000-0000AC040000}"/>
    <cellStyle name="Nota 5 3 7 2" xfId="29755" xr:uid="{C0A98444-12F8-4480-AB84-B79FEA97E20E}"/>
    <cellStyle name="Nota 5 3 8" xfId="32356" xr:uid="{7B25C270-2BFD-4EDA-95A7-D7F9EA611D4D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3" xfId="11080" xr:uid="{00000000-0005-0000-0000-000035020000}"/>
    <cellStyle name="Nota 5 4 3 2" xfId="30942" xr:uid="{F369D204-B100-4A7F-A5FC-33DA969F1552}"/>
    <cellStyle name="Nota 5 4 4" xfId="33534" xr:uid="{8ECF5E12-692D-4D40-9520-737EEA216081}"/>
    <cellStyle name="Nota 5 4 5" xfId="20524" xr:uid="{FB348D13-7220-4C1B-BF16-ED31799499CC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3" xfId="12316" xr:uid="{00000000-0005-0000-0000-0000AC040000}"/>
    <cellStyle name="Nota 5 5 4" xfId="21773" xr:uid="{7B168135-4F8E-460B-9131-6BB2ADE66852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3" xfId="12973" xr:uid="{00000000-0005-0000-0000-000035020000}"/>
    <cellStyle name="Nota 5 6 4" xfId="22447" xr:uid="{43E53382-FC7C-45D7-9888-88F1AA5A6718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3" xfId="14502" xr:uid="{00000000-0005-0000-0000-0000AA040000}"/>
    <cellStyle name="Nota 5 7 4" xfId="23968" xr:uid="{F310645F-ECFC-415A-8497-9AE28497DC2A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9" xfId="10711" xr:uid="{00000000-0005-0000-0000-0000AA040000}"/>
    <cellStyle name="Nota 5 9 2" xfId="28578" xr:uid="{6256DDBC-19EC-4D86-A8AF-577BDC36A40F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3" xfId="14137" xr:uid="{00000000-0005-0000-0000-000021050000}"/>
    <cellStyle name="Nota 50 2 3 2" xfId="30944" xr:uid="{CABE993F-5D8F-4DE4-855F-CA32C540B671}"/>
    <cellStyle name="Nota 50 2 4" xfId="33536" xr:uid="{C010045F-4B44-42EE-964C-DBD9BA5FDB08}"/>
    <cellStyle name="Nota 50 2 5" xfId="23610" xr:uid="{A5F22269-181F-4DBD-A5D2-294484581A12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4" xfId="12245" xr:uid="{00000000-0005-0000-0000-000021050000}"/>
    <cellStyle name="Nota 50 4 2" xfId="29757" xr:uid="{9FC0E1EE-471D-42A9-82F4-25985A4CD60F}"/>
    <cellStyle name="Nota 50 5" xfId="32358" xr:uid="{1D14D877-2013-4555-B1BC-52BF95F3BF99}"/>
    <cellStyle name="Nota 50 6" xfId="21709" xr:uid="{8A0D8104-CDFF-4959-9210-F894416AAB2B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3" xfId="14138" xr:uid="{00000000-0005-0000-0000-000022050000}"/>
    <cellStyle name="Nota 51 2 3 2" xfId="30945" xr:uid="{A51E1747-1EC3-4403-BA43-7EF6E99F229E}"/>
    <cellStyle name="Nota 51 2 4" xfId="33537" xr:uid="{77BFFE18-E40C-4FA3-9183-E2759E65027A}"/>
    <cellStyle name="Nota 51 2 5" xfId="23611" xr:uid="{D892EA37-EAEF-4A9A-8BBB-CE96D0F109A3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4" xfId="12246" xr:uid="{00000000-0005-0000-0000-000022050000}"/>
    <cellStyle name="Nota 51 4 2" xfId="29758" xr:uid="{2E130E1D-5996-48A5-A6E0-ED77D779FE68}"/>
    <cellStyle name="Nota 51 5" xfId="32359" xr:uid="{C45788D1-6A93-4595-82A3-00F55825C903}"/>
    <cellStyle name="Nota 51 6" xfId="21710" xr:uid="{70EBC084-AB06-495C-B1C9-C2FA403BAFC9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3" xfId="14139" xr:uid="{00000000-0005-0000-0000-000023050000}"/>
    <cellStyle name="Nota 52 2 3 2" xfId="30946" xr:uid="{AF18B865-9AE8-4DD7-979B-C8A6217E3779}"/>
    <cellStyle name="Nota 52 2 4" xfId="33538" xr:uid="{FE00A68C-FB34-4B71-860F-4E51B74D2E22}"/>
    <cellStyle name="Nota 52 2 5" xfId="23612" xr:uid="{55FBC1A8-22DC-4C6A-B847-73FB00D8D095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4" xfId="12247" xr:uid="{00000000-0005-0000-0000-000023050000}"/>
    <cellStyle name="Nota 52 4 2" xfId="29759" xr:uid="{B7B1F15B-3ED6-4F5F-B328-6B93E3E6132B}"/>
    <cellStyle name="Nota 52 5" xfId="32360" xr:uid="{FF84A534-5E0A-4733-AD7F-DAF318AC5215}"/>
    <cellStyle name="Nota 52 6" xfId="21711" xr:uid="{A7C568C8-C161-48E7-AF0F-2F6FA92271E3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3" xfId="14140" xr:uid="{00000000-0005-0000-0000-000024050000}"/>
    <cellStyle name="Nota 53 2 3 2" xfId="30947" xr:uid="{6413EED3-E7C1-4C86-A935-2440863A5BF8}"/>
    <cellStyle name="Nota 53 2 4" xfId="33539" xr:uid="{7C2B2F67-FA49-4BAA-AD01-C87C2BFAF556}"/>
    <cellStyle name="Nota 53 2 5" xfId="23613" xr:uid="{47D38018-CCF4-4227-93F9-225C5EC76013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4" xfId="12248" xr:uid="{00000000-0005-0000-0000-000024050000}"/>
    <cellStyle name="Nota 53 4 2" xfId="29760" xr:uid="{B1674341-E668-46ED-8C32-C833370DBF68}"/>
    <cellStyle name="Nota 53 5" xfId="32361" xr:uid="{BC0744AE-3A52-46EE-BD24-E6AAF309F411}"/>
    <cellStyle name="Nota 53 6" xfId="21712" xr:uid="{0A7DB890-7178-4545-B3EB-67DB32037607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3" xfId="14141" xr:uid="{00000000-0005-0000-0000-000025050000}"/>
    <cellStyle name="Nota 54 2 3 2" xfId="30948" xr:uid="{F87818EF-828F-416D-A07B-68D293261F5C}"/>
    <cellStyle name="Nota 54 2 4" xfId="33540" xr:uid="{A8345565-6E2D-43B8-943E-6EF904536A9F}"/>
    <cellStyle name="Nota 54 2 5" xfId="23614" xr:uid="{6604B329-E582-4080-AEC5-E7C9AA9BF2CB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4" xfId="12249" xr:uid="{00000000-0005-0000-0000-000025050000}"/>
    <cellStyle name="Nota 54 4 2" xfId="29761" xr:uid="{C84E3988-FA8A-4028-A21B-5A7AD11D24F0}"/>
    <cellStyle name="Nota 54 5" xfId="32362" xr:uid="{494385CD-F5DD-42DB-AA16-A5E9AEA6E6C4}"/>
    <cellStyle name="Nota 54 6" xfId="21713" xr:uid="{7CBD4978-B953-4DE8-8637-9E81D668D24B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3" xfId="14142" xr:uid="{00000000-0005-0000-0000-000026050000}"/>
    <cellStyle name="Nota 55 2 3 2" xfId="30949" xr:uid="{D3AE1AF5-EEA1-4C63-A1E6-F7B4FF874893}"/>
    <cellStyle name="Nota 55 2 4" xfId="33541" xr:uid="{8CBED05F-7402-433C-815A-FBAEF133955A}"/>
    <cellStyle name="Nota 55 2 5" xfId="23615" xr:uid="{0BA005B9-1051-41C3-8075-5175E6BC1D61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4" xfId="12250" xr:uid="{00000000-0005-0000-0000-000026050000}"/>
    <cellStyle name="Nota 55 4 2" xfId="29762" xr:uid="{127D3B8B-7466-4446-836F-49A4C3A9FF40}"/>
    <cellStyle name="Nota 55 5" xfId="32363" xr:uid="{E71EDAE2-B818-4D39-98E9-4FDEAE3641AE}"/>
    <cellStyle name="Nota 55 6" xfId="21714" xr:uid="{F752826B-3FD5-4E6B-AC98-B8BDD2DDD4DD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3" xfId="14143" xr:uid="{00000000-0005-0000-0000-000027050000}"/>
    <cellStyle name="Nota 56 2 3 2" xfId="30950" xr:uid="{53131DD0-1DCD-46AC-91A3-CE014734D115}"/>
    <cellStyle name="Nota 56 2 4" xfId="33542" xr:uid="{B3F0126A-90E4-417E-A64B-F59446EE0CFC}"/>
    <cellStyle name="Nota 56 2 5" xfId="23616" xr:uid="{B328099A-EC84-45A4-8A0C-9C95FCD03A10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4" xfId="12251" xr:uid="{00000000-0005-0000-0000-000027050000}"/>
    <cellStyle name="Nota 56 4 2" xfId="29763" xr:uid="{BDA87759-AB3D-41F2-AFE2-40567FEF5CAB}"/>
    <cellStyle name="Nota 56 5" xfId="32364" xr:uid="{5151E801-11F0-40E2-BA21-6AAEE7A75F00}"/>
    <cellStyle name="Nota 56 6" xfId="21715" xr:uid="{52B3EF2F-83B3-4F1E-A0E5-0DF73BDE17EE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3" xfId="14144" xr:uid="{00000000-0005-0000-0000-000028050000}"/>
    <cellStyle name="Nota 57 2 3 2" xfId="30951" xr:uid="{C79692E5-66CB-47EC-BAB4-CBE0CF160DCE}"/>
    <cellStyle name="Nota 57 2 4" xfId="33543" xr:uid="{34F1073A-1969-4E43-BDC6-D35309AEFEE7}"/>
    <cellStyle name="Nota 57 2 5" xfId="23617" xr:uid="{D79D3E5F-D8A9-4B46-935B-78CFB2FAC84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4" xfId="12252" xr:uid="{00000000-0005-0000-0000-000028050000}"/>
    <cellStyle name="Nota 57 4 2" xfId="29764" xr:uid="{987D7F40-10E6-43F6-B9D2-83457CF3DC67}"/>
    <cellStyle name="Nota 57 5" xfId="32365" xr:uid="{1AD6DD55-D7DA-46BA-8C28-AF758F735837}"/>
    <cellStyle name="Nota 57 6" xfId="21716" xr:uid="{23EBCD2B-24F8-4E6F-909A-DDC965BB20EE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3" xfId="14145" xr:uid="{00000000-0005-0000-0000-000029050000}"/>
    <cellStyle name="Nota 58 2 3 2" xfId="30952" xr:uid="{3363590A-C88C-4653-9DF0-11F0768367B4}"/>
    <cellStyle name="Nota 58 2 4" xfId="33544" xr:uid="{340A6B40-7C21-45AB-8953-13A4EBA8E654}"/>
    <cellStyle name="Nota 58 2 5" xfId="23618" xr:uid="{2245A6ED-0C20-42BF-9BC5-D5853C37BB16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4" xfId="12253" xr:uid="{00000000-0005-0000-0000-000029050000}"/>
    <cellStyle name="Nota 58 4 2" xfId="29765" xr:uid="{BDFB0D21-A557-417B-8393-A07891B34D08}"/>
    <cellStyle name="Nota 58 5" xfId="32366" xr:uid="{7DE9B10D-B7F0-45A0-B842-EEAFD0A6FD78}"/>
    <cellStyle name="Nota 58 6" xfId="21717" xr:uid="{F184DC39-0A31-412E-92C5-8CA1352B29C5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3" xfId="14146" xr:uid="{00000000-0005-0000-0000-00002A050000}"/>
    <cellStyle name="Nota 59 2 3 2" xfId="30953" xr:uid="{030A2224-E3FF-413D-AA6D-A969A7D03C1B}"/>
    <cellStyle name="Nota 59 2 4" xfId="33545" xr:uid="{9069B18D-52A8-4B96-9A00-85849E8E27F2}"/>
    <cellStyle name="Nota 59 2 5" xfId="23619" xr:uid="{75035040-7103-42C0-856E-B2F2A8D218E0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4" xfId="12254" xr:uid="{00000000-0005-0000-0000-00002A050000}"/>
    <cellStyle name="Nota 59 4 2" xfId="29766" xr:uid="{2C1DB456-1692-444E-AADC-61CF8780EF92}"/>
    <cellStyle name="Nota 59 5" xfId="32367" xr:uid="{F4E51242-7230-4349-BD18-065E33419D23}"/>
    <cellStyle name="Nota 59 6" xfId="21718" xr:uid="{6901B70C-ABA0-4563-850A-53AFFBB4F503}"/>
    <cellStyle name="Nota 6" xfId="1206" xr:uid="{00000000-0005-0000-0000-0000AD040000}"/>
    <cellStyle name="Nota 6 10" xfId="31226" xr:uid="{D1BD70EF-5991-47EB-AF53-BFFAF2D2A9EF}"/>
    <cellStyle name="Nota 6 11" xfId="20122" xr:uid="{5CC9D3E5-D868-423B-89FA-D10DFD3CAF19}"/>
    <cellStyle name="Nota 6 2" xfId="1207" xr:uid="{00000000-0005-0000-0000-0000AE040000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3" xfId="12256" xr:uid="{00000000-0005-0000-0000-00002C050000}"/>
    <cellStyle name="Nota 6 2 2 3 2" xfId="30955" xr:uid="{D84C2E43-019A-49B0-A300-16F04F5265E6}"/>
    <cellStyle name="Nota 6 2 2 4" xfId="33547" xr:uid="{C31B04AE-7D64-457B-BD26-5BE2EF12E6FE}"/>
    <cellStyle name="Nota 6 2 2 5" xfId="21720" xr:uid="{3A9FE0BC-22B5-4FCA-B502-9748CE33EE57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3" xfId="12481" xr:uid="{00000000-0005-0000-0000-0000B0040000}"/>
    <cellStyle name="Nota 6 2 3 4" xfId="21935" xr:uid="{1A09D267-4742-4F24-86AC-5F7348465CC9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3" xfId="14148" xr:uid="{00000000-0005-0000-0000-00002C050000}"/>
    <cellStyle name="Nota 6 2 4 4" xfId="23621" xr:uid="{6E2EFF20-DD70-427B-831C-86DDB8768BEE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3" xfId="14506" xr:uid="{00000000-0005-0000-0000-0000AE040000}"/>
    <cellStyle name="Nota 6 2 5 4" xfId="23972" xr:uid="{4BC2DD92-2490-4A63-A49F-9BE21C85298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7" xfId="10715" xr:uid="{00000000-0005-0000-0000-0000AE040000}"/>
    <cellStyle name="Nota 6 2 7 2" xfId="29768" xr:uid="{B3741A7E-1113-4D6D-8647-C05617FC25C7}"/>
    <cellStyle name="Nota 6 2 8" xfId="32369" xr:uid="{C61DA443-87D8-4504-BB57-104EDBA877E2}"/>
    <cellStyle name="Nota 6 2 9" xfId="20123" xr:uid="{CF58D161-8C15-468C-A9C2-6C34F0CB2E4F}"/>
    <cellStyle name="Nota 6 3" xfId="1208" xr:uid="{00000000-0005-0000-0000-0000AF040000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3" xfId="12255" xr:uid="{00000000-0005-0000-0000-00002B050000}"/>
    <cellStyle name="Nota 6 3 2 4" xfId="21719" xr:uid="{B7209485-B3B7-47FF-AE10-3FA8B6DB7E14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3" xfId="12480" xr:uid="{00000000-0005-0000-0000-0000B1040000}"/>
    <cellStyle name="Nota 6 3 3 4" xfId="21934" xr:uid="{F03C0DBC-9AC4-40A4-B6AB-7B7F8D9EAE91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3" xfId="14147" xr:uid="{00000000-0005-0000-0000-00002B050000}"/>
    <cellStyle name="Nota 6 3 4 4" xfId="23620" xr:uid="{BD21A67C-939F-43CA-A4CC-AAE70D00CD7D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3" xfId="14507" xr:uid="{00000000-0005-0000-0000-0000AF040000}"/>
    <cellStyle name="Nota 6 3 5 4" xfId="23973" xr:uid="{47844009-FED3-4E82-A833-168AC376CE97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7" xfId="10716" xr:uid="{00000000-0005-0000-0000-0000AF040000}"/>
    <cellStyle name="Nota 6 3 7 2" xfId="29767" xr:uid="{868A53C7-DF97-4A70-B289-E23B6B6E04FB}"/>
    <cellStyle name="Nota 6 3 8" xfId="32368" xr:uid="{AA39E77D-8957-4CCB-ABC2-2CFD44FD2680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3" xfId="11098" xr:uid="{00000000-0005-0000-0000-000063020000}"/>
    <cellStyle name="Nota 6 4 3 2" xfId="30954" xr:uid="{5D5D81EA-E631-4AFA-ACDF-CA272EBD4596}"/>
    <cellStyle name="Nota 6 4 4" xfId="33546" xr:uid="{C74C3BF4-8E9C-4D42-97AC-150CD6A3533B}"/>
    <cellStyle name="Nota 6 4 5" xfId="20545" xr:uid="{9E33CF5A-86F0-40EF-AACB-5354B6F6A8AB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3" xfId="12482" xr:uid="{00000000-0005-0000-0000-0000AF040000}"/>
    <cellStyle name="Nota 6 5 4" xfId="21936" xr:uid="{E43283FD-7349-444E-B8BC-174C96C02B1D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3" xfId="12991" xr:uid="{00000000-0005-0000-0000-000063020000}"/>
    <cellStyle name="Nota 6 6 4" xfId="22464" xr:uid="{29656C7E-1A2C-4DE9-AB66-792DCB9FFD4C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3" xfId="14505" xr:uid="{00000000-0005-0000-0000-0000AD040000}"/>
    <cellStyle name="Nota 6 7 4" xfId="23971" xr:uid="{C48442F4-B236-4BD7-A5B4-F3A1B0A672B9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9" xfId="10714" xr:uid="{00000000-0005-0000-0000-0000AD040000}"/>
    <cellStyle name="Nota 6 9 2" xfId="28598" xr:uid="{E263AF43-3413-463A-8DD3-80E523689DB1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3" xfId="14149" xr:uid="{00000000-0005-0000-0000-00002D050000}"/>
    <cellStyle name="Nota 60 2 3 2" xfId="30956" xr:uid="{B73E30C3-2FBD-499F-AB1D-D4D9E8137483}"/>
    <cellStyle name="Nota 60 2 4" xfId="33548" xr:uid="{792EA858-EF13-43C7-AB21-4E52F2B736E1}"/>
    <cellStyle name="Nota 60 2 5" xfId="23622" xr:uid="{0FFF0F88-ACC4-44AF-8357-84297AF935CC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4" xfId="12257" xr:uid="{00000000-0005-0000-0000-00002D050000}"/>
    <cellStyle name="Nota 60 4 2" xfId="29769" xr:uid="{B292D405-BE8E-46FE-AE46-BDDDC516B1A3}"/>
    <cellStyle name="Nota 60 5" xfId="32370" xr:uid="{855394AC-3D75-4F53-B0A0-22C899BE50BA}"/>
    <cellStyle name="Nota 60 6" xfId="21721" xr:uid="{D76674DD-F436-465D-A15C-DE385740081B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3" xfId="14150" xr:uid="{00000000-0005-0000-0000-00002E050000}"/>
    <cellStyle name="Nota 61 2 3 2" xfId="30957" xr:uid="{A6379034-B838-4D00-8023-E0231A262159}"/>
    <cellStyle name="Nota 61 2 4" xfId="33549" xr:uid="{182F0C1F-F620-4F74-93F7-CEB73D90A51C}"/>
    <cellStyle name="Nota 61 2 5" xfId="23623" xr:uid="{B40CF0F9-9416-4565-A75A-5AC63FA2ED5D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4" xfId="12258" xr:uid="{00000000-0005-0000-0000-00002E050000}"/>
    <cellStyle name="Nota 61 4 2" xfId="29770" xr:uid="{71AC1E56-21DF-4B9D-8D79-AA073E5C81D9}"/>
    <cellStyle name="Nota 61 5" xfId="32371" xr:uid="{A11C80FA-F2E0-4E78-A98E-830E4F902039}"/>
    <cellStyle name="Nota 61 6" xfId="21722" xr:uid="{47280AA5-EE19-435B-B854-B644674935F8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3" xfId="14151" xr:uid="{00000000-0005-0000-0000-00002F050000}"/>
    <cellStyle name="Nota 62 2 3 2" xfId="30958" xr:uid="{0833C9C8-339A-4E53-BCDD-5918C5EA39E3}"/>
    <cellStyle name="Nota 62 2 4" xfId="33550" xr:uid="{E049263F-26B9-46FA-B280-E63F5E1276BD}"/>
    <cellStyle name="Nota 62 2 5" xfId="23624" xr:uid="{A0CBD5B4-F606-4579-BA41-AA8DD66B46EB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4" xfId="12259" xr:uid="{00000000-0005-0000-0000-00002F050000}"/>
    <cellStyle name="Nota 62 4 2" xfId="29771" xr:uid="{B048B459-0635-41BB-832B-E57F86B8E05E}"/>
    <cellStyle name="Nota 62 5" xfId="32372" xr:uid="{D18F4A81-4A6D-4BA9-9CA1-266CA05F95BD}"/>
    <cellStyle name="Nota 62 6" xfId="21723" xr:uid="{1DAA32F9-558F-4C54-8C3A-CB9B748BE673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3" xfId="14152" xr:uid="{00000000-0005-0000-0000-000030050000}"/>
    <cellStyle name="Nota 63 2 3 2" xfId="30959" xr:uid="{550F3B1F-C177-460C-8912-F18736336E76}"/>
    <cellStyle name="Nota 63 2 4" xfId="33551" xr:uid="{242FCE5F-945B-4A32-80AB-856E2A90AAB0}"/>
    <cellStyle name="Nota 63 2 5" xfId="23625" xr:uid="{E2128493-306E-411A-8715-3AF928F2A95D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4" xfId="12260" xr:uid="{00000000-0005-0000-0000-000030050000}"/>
    <cellStyle name="Nota 63 4 2" xfId="29772" xr:uid="{5A78CBE8-746F-47CC-AE03-197AF8310D2F}"/>
    <cellStyle name="Nota 63 5" xfId="32373" xr:uid="{996DDC4D-8FB2-4D04-9307-C832ADC3DF2A}"/>
    <cellStyle name="Nota 63 6" xfId="21724" xr:uid="{4293D29F-EE52-4287-9D82-05978DB136A2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3" xfId="14153" xr:uid="{00000000-0005-0000-0000-000031050000}"/>
    <cellStyle name="Nota 64 2 3 2" xfId="30960" xr:uid="{409D79C4-8092-48C0-B78A-7992B2BE374A}"/>
    <cellStyle name="Nota 64 2 4" xfId="33552" xr:uid="{5B8328EC-4498-4F53-B4C5-0627299AF303}"/>
    <cellStyle name="Nota 64 2 5" xfId="23626" xr:uid="{DEA27371-463D-4378-9B42-CB21277ED965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4" xfId="12261" xr:uid="{00000000-0005-0000-0000-000031050000}"/>
    <cellStyle name="Nota 64 4 2" xfId="29773" xr:uid="{AAD3D009-1AB4-418E-8FE0-F4F385BD63D1}"/>
    <cellStyle name="Nota 64 5" xfId="32374" xr:uid="{45A90133-0E1A-4EB6-9997-FC06D076195E}"/>
    <cellStyle name="Nota 64 6" xfId="21725" xr:uid="{CC0AFBAB-0679-4FDB-BC46-8249BB71A9DE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3" xfId="14154" xr:uid="{00000000-0005-0000-0000-000032050000}"/>
    <cellStyle name="Nota 65 2 3 2" xfId="30961" xr:uid="{F03168AA-45B0-404C-BAD8-8CB2BE8AA7DA}"/>
    <cellStyle name="Nota 65 2 4" xfId="33553" xr:uid="{70E804E4-9E9B-46D4-8316-881D84A87CE3}"/>
    <cellStyle name="Nota 65 2 5" xfId="23627" xr:uid="{5C4AFA0E-4062-4D30-ABCD-F1466087B7C6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4" xfId="12262" xr:uid="{00000000-0005-0000-0000-000032050000}"/>
    <cellStyle name="Nota 65 4 2" xfId="29774" xr:uid="{FF705D31-22D6-428B-A78C-9FE320772454}"/>
    <cellStyle name="Nota 65 5" xfId="32375" xr:uid="{ED4EF867-B746-4C3E-AC83-A02A8471A21D}"/>
    <cellStyle name="Nota 65 6" xfId="21726" xr:uid="{01C001C9-5973-4186-BDA2-AFC714FCE284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3" xfId="14155" xr:uid="{00000000-0005-0000-0000-000033050000}"/>
    <cellStyle name="Nota 66 2 3 2" xfId="30962" xr:uid="{7C2917E2-0015-4FC1-BDB9-A6C0D6CA181C}"/>
    <cellStyle name="Nota 66 2 4" xfId="33554" xr:uid="{91233EBC-73DB-4451-B70D-24A10B2E66B0}"/>
    <cellStyle name="Nota 66 2 5" xfId="23628" xr:uid="{028AC4C9-65CF-4DBE-A103-3665AEB0A25D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4" xfId="12263" xr:uid="{00000000-0005-0000-0000-000033050000}"/>
    <cellStyle name="Nota 66 4 2" xfId="29775" xr:uid="{300292BD-15C0-400C-AF5C-8F67DB41C336}"/>
    <cellStyle name="Nota 66 5" xfId="32376" xr:uid="{E0D9D49B-FC56-4C05-9635-C7C006015F17}"/>
    <cellStyle name="Nota 66 6" xfId="21727" xr:uid="{AD0F4C2B-385B-48A0-A3D4-5B54E8C9DBF6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3" xfId="14156" xr:uid="{00000000-0005-0000-0000-000034050000}"/>
    <cellStyle name="Nota 67 2 3 2" xfId="30963" xr:uid="{606236C2-D420-400F-84AC-4FE6FED54B20}"/>
    <cellStyle name="Nota 67 2 4" xfId="33555" xr:uid="{D4384CC7-8840-42A7-8CAD-A60AD50D0614}"/>
    <cellStyle name="Nota 67 2 5" xfId="23629" xr:uid="{FF575E6B-1F20-4234-B6FA-482E9A3F5824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4" xfId="12264" xr:uid="{00000000-0005-0000-0000-000034050000}"/>
    <cellStyle name="Nota 67 4 2" xfId="29776" xr:uid="{BF8EE436-2B2C-4CB0-85B5-CF88287F0A52}"/>
    <cellStyle name="Nota 67 5" xfId="32377" xr:uid="{E6FA0900-69F5-4560-8595-83E8E639609B}"/>
    <cellStyle name="Nota 67 6" xfId="21728" xr:uid="{5F9B279B-8A84-4A62-817E-18795AEB2FE8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3" xfId="14157" xr:uid="{00000000-0005-0000-0000-000035050000}"/>
    <cellStyle name="Nota 68 2 3 2" xfId="30964" xr:uid="{487BA876-CC5A-43EB-B9F8-B86BB208CD3D}"/>
    <cellStyle name="Nota 68 2 4" xfId="33556" xr:uid="{E703F4F7-CD01-4B68-A09E-86452ABADB93}"/>
    <cellStyle name="Nota 68 2 5" xfId="23630" xr:uid="{E6EC2E00-D34F-4AE5-961A-B2BC8358379A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4" xfId="12265" xr:uid="{00000000-0005-0000-0000-000035050000}"/>
    <cellStyle name="Nota 68 4 2" xfId="29777" xr:uid="{DB59C827-7056-405A-8A49-C19A8D972232}"/>
    <cellStyle name="Nota 68 5" xfId="32378" xr:uid="{3008991A-ABF6-4D5F-9913-1C61901350CA}"/>
    <cellStyle name="Nota 68 6" xfId="21729" xr:uid="{CEC5139C-643E-4C8C-BD58-6B2FD59DE2FC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3" xfId="14158" xr:uid="{00000000-0005-0000-0000-000036050000}"/>
    <cellStyle name="Nota 69 2 3 2" xfId="30965" xr:uid="{97D93355-9997-4D44-9F7A-15D52F8E353D}"/>
    <cellStyle name="Nota 69 2 4" xfId="33557" xr:uid="{F13F20DC-E6AD-4E21-A47E-B9D4BBDD1F13}"/>
    <cellStyle name="Nota 69 2 5" xfId="23631" xr:uid="{1567E5BA-4F77-4EBE-AB40-69AF86EC98A4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4" xfId="12266" xr:uid="{00000000-0005-0000-0000-000036050000}"/>
    <cellStyle name="Nota 69 4 2" xfId="29778" xr:uid="{91438CC9-FA83-4078-A30A-E8684CD88E06}"/>
    <cellStyle name="Nota 69 5" xfId="32379" xr:uid="{6D2AC868-749B-4AEE-A52A-B1162E28D648}"/>
    <cellStyle name="Nota 69 6" xfId="21730" xr:uid="{E155B90E-E0EF-4240-A174-2859765CC843}"/>
    <cellStyle name="Nota 7" xfId="1209" xr:uid="{00000000-0005-0000-0000-0000B0040000}"/>
    <cellStyle name="Nota 7 10" xfId="32380" xr:uid="{7378CFE2-B1A0-448C-BFCC-9891A37C56C0}"/>
    <cellStyle name="Nota 7 11" xfId="20125" xr:uid="{FB011868-626F-4CA2-89C6-37B8552D9576}"/>
    <cellStyle name="Nota 7 2" xfId="1210" xr:uid="{00000000-0005-0000-0000-0000B1040000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3" xfId="12268" xr:uid="{00000000-0005-0000-0000-000038050000}"/>
    <cellStyle name="Nota 7 2 2 3 2" xfId="30967" xr:uid="{E511B097-2D8F-4548-BF14-BD9F726D958D}"/>
    <cellStyle name="Nota 7 2 2 4" xfId="33559" xr:uid="{E6151B45-C357-4C24-8D18-4218BE672B55}"/>
    <cellStyle name="Nota 7 2 2 5" xfId="21732" xr:uid="{EA29F3DA-FD51-44CA-B43C-0FFEA7EF0ED9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3" xfId="12478" xr:uid="{00000000-0005-0000-0000-0000B3040000}"/>
    <cellStyle name="Nota 7 2 3 4" xfId="21932" xr:uid="{CE0BEB12-440F-4993-8A8B-80DE670FABAD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3" xfId="14160" xr:uid="{00000000-0005-0000-0000-000038050000}"/>
    <cellStyle name="Nota 7 2 4 4" xfId="23633" xr:uid="{D4BEB081-C080-4C9B-9377-4072FE0D8D4D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3" xfId="14509" xr:uid="{00000000-0005-0000-0000-0000B1040000}"/>
    <cellStyle name="Nota 7 2 5 4" xfId="23975" xr:uid="{ADDB6807-3F72-41C9-A6F8-B8EB559FA881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7" xfId="10718" xr:uid="{00000000-0005-0000-0000-0000B1040000}"/>
    <cellStyle name="Nota 7 2 7 2" xfId="29780" xr:uid="{AD6827A3-846E-43A7-8A35-D5FF39822017}"/>
    <cellStyle name="Nota 7 2 8" xfId="32381" xr:uid="{A3202D1C-D97B-46EE-86B4-58EB78B841CF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3" xfId="12477" xr:uid="{00000000-0005-0000-0000-0000B4040000}"/>
    <cellStyle name="Nota 7 3 2 4" xfId="21931" xr:uid="{04A1FFFA-1A4D-44BB-8176-C4D08A322912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3" xfId="14510" xr:uid="{00000000-0005-0000-0000-0000B2040000}"/>
    <cellStyle name="Nota 7 3 3 4" xfId="23976" xr:uid="{98FFF9B7-90F0-4B8B-86F2-D31C4401011B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5" xfId="10719" xr:uid="{00000000-0005-0000-0000-0000B2040000}"/>
    <cellStyle name="Nota 7 3 5 2" xfId="30966" xr:uid="{00CEB66C-5E53-42EE-AC58-8BFEFC208A3A}"/>
    <cellStyle name="Nota 7 3 6" xfId="33558" xr:uid="{B622439A-0A7C-4B17-A7E8-8973D621A890}"/>
    <cellStyle name="Nota 7 3 7" xfId="20127" xr:uid="{CC00CCF6-0A52-40F3-B311-682EA3C132AF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3" xfId="12267" xr:uid="{00000000-0005-0000-0000-000037050000}"/>
    <cellStyle name="Nota 7 4 4" xfId="21731" xr:uid="{0A827207-E37D-478D-A173-A32BED4CAE5C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3" xfId="12479" xr:uid="{00000000-0005-0000-0000-0000B2040000}"/>
    <cellStyle name="Nota 7 5 4" xfId="21933" xr:uid="{C0D9D273-4A40-45C8-BBF2-4097DCC7EED7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3" xfId="14159" xr:uid="{00000000-0005-0000-0000-000037050000}"/>
    <cellStyle name="Nota 7 6 4" xfId="23632" xr:uid="{F6AEA1C2-FCE7-441F-A091-664909B33875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3" xfId="14508" xr:uid="{00000000-0005-0000-0000-0000B0040000}"/>
    <cellStyle name="Nota 7 7 4" xfId="23974" xr:uid="{7C783F6F-4F43-47FF-8FBC-ACD7063CADC8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9" xfId="10717" xr:uid="{00000000-0005-0000-0000-0000B0040000}"/>
    <cellStyle name="Nota 7 9 2" xfId="29779" xr:uid="{CFC88C66-FB87-4F6D-BE49-D22048B026C9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3" xfId="14161" xr:uid="{00000000-0005-0000-0000-000039050000}"/>
    <cellStyle name="Nota 70 2 3 2" xfId="30968" xr:uid="{9B2310F1-CAE2-4101-8D09-32CDF9DC8E04}"/>
    <cellStyle name="Nota 70 2 4" xfId="33560" xr:uid="{B63475B1-8678-4776-B121-CA7C86C64CBD}"/>
    <cellStyle name="Nota 70 2 5" xfId="23634" xr:uid="{8B1356AF-0201-449D-A1DB-C9DBAA8363D2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4" xfId="12269" xr:uid="{00000000-0005-0000-0000-000039050000}"/>
    <cellStyle name="Nota 70 4 2" xfId="29781" xr:uid="{9437715C-7C3B-42F7-A1CF-99D9D3852B44}"/>
    <cellStyle name="Nota 70 5" xfId="32382" xr:uid="{EDCA2E77-33C3-4EB6-B8A0-5B6D71EEBD1B}"/>
    <cellStyle name="Nota 70 6" xfId="21733" xr:uid="{41A14B95-24E5-4C9E-B4BE-C20DC0B6A437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3" xfId="14162" xr:uid="{00000000-0005-0000-0000-00003A050000}"/>
    <cellStyle name="Nota 71 2 3 2" xfId="30969" xr:uid="{A86AE1A1-4D04-4E40-9CD9-4AB9C5701D8A}"/>
    <cellStyle name="Nota 71 2 4" xfId="33561" xr:uid="{D1005E1D-652D-4660-959E-17DF78AE0EE2}"/>
    <cellStyle name="Nota 71 2 5" xfId="23635" xr:uid="{E3950767-8AB2-4170-BE62-07475BB5AF11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4" xfId="12270" xr:uid="{00000000-0005-0000-0000-00003A050000}"/>
    <cellStyle name="Nota 71 4 2" xfId="29782" xr:uid="{03DCFA97-ADBE-4BAC-88A9-A4D04E51E7EB}"/>
    <cellStyle name="Nota 71 5" xfId="32383" xr:uid="{A5F75388-C3EA-42C5-B16E-327CEB7ED4D0}"/>
    <cellStyle name="Nota 71 6" xfId="21734" xr:uid="{23DCDD41-11E1-4DA9-B878-8B1313C38486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3" xfId="14163" xr:uid="{00000000-0005-0000-0000-00003B050000}"/>
    <cellStyle name="Nota 72 2 3 2" xfId="30970" xr:uid="{9A011ABF-CD5E-4E3D-B56D-98BC1A6D58E8}"/>
    <cellStyle name="Nota 72 2 4" xfId="33562" xr:uid="{91DC94EE-F3CC-48D0-ADB2-AE17BA4F3B13}"/>
    <cellStyle name="Nota 72 2 5" xfId="23636" xr:uid="{E18874F6-77BC-4F9D-9E8A-7A31B5E1DEE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4" xfId="12271" xr:uid="{00000000-0005-0000-0000-00003B050000}"/>
    <cellStyle name="Nota 72 4 2" xfId="29783" xr:uid="{DF017B2A-6272-4833-95AD-DD3CF35F638B}"/>
    <cellStyle name="Nota 72 5" xfId="32384" xr:uid="{47180746-4D72-4BB7-966A-0609EE74D964}"/>
    <cellStyle name="Nota 72 6" xfId="21735" xr:uid="{9C5F2D45-8109-41D3-923A-61F1661E33F2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3" xfId="14164" xr:uid="{00000000-0005-0000-0000-00003C050000}"/>
    <cellStyle name="Nota 73 2 3 2" xfId="30971" xr:uid="{442B9B2F-C232-4BAD-BE21-660296FEA78D}"/>
    <cellStyle name="Nota 73 2 4" xfId="33563" xr:uid="{36DC8E23-7C25-4D1D-921E-E7C007E50B3B}"/>
    <cellStyle name="Nota 73 2 5" xfId="23637" xr:uid="{7B94E80B-BCC1-4738-BF17-A0FB298B957B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4" xfId="12272" xr:uid="{00000000-0005-0000-0000-00003C050000}"/>
    <cellStyle name="Nota 73 4 2" xfId="29784" xr:uid="{FECF05E5-7079-486D-8A5E-8AD84B7CCB8D}"/>
    <cellStyle name="Nota 73 5" xfId="32385" xr:uid="{617BB5BB-0BAB-4743-BAB1-C0EAF6833C71}"/>
    <cellStyle name="Nota 73 6" xfId="21736" xr:uid="{61E1FFAA-FE84-4920-875A-77D53D9D55C7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3" xfId="14165" xr:uid="{00000000-0005-0000-0000-00003D050000}"/>
    <cellStyle name="Nota 74 2 3 2" xfId="30972" xr:uid="{7FE5252F-AB6D-4894-8A6C-923EB6C89D42}"/>
    <cellStyle name="Nota 74 2 4" xfId="33564" xr:uid="{5CE82FB3-3260-46F3-B917-1BD7099266A8}"/>
    <cellStyle name="Nota 74 2 5" xfId="23638" xr:uid="{8A6C443C-9988-4136-AE04-DC44DB86D61A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4" xfId="12273" xr:uid="{00000000-0005-0000-0000-00003D050000}"/>
    <cellStyle name="Nota 74 4 2" xfId="29785" xr:uid="{8B376C48-4E5C-450F-AD69-61DA3673BF59}"/>
    <cellStyle name="Nota 74 5" xfId="32386" xr:uid="{55ACBC2A-83CF-4352-A9C7-6E1B312F3D07}"/>
    <cellStyle name="Nota 74 6" xfId="21737" xr:uid="{444A1334-EC31-4A2A-8A07-19BBFAC4F323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3" xfId="13017" xr:uid="{00000000-0005-0000-0000-000011070000}"/>
    <cellStyle name="Nota 75 2 4" xfId="22490" xr:uid="{5E4FE6A5-DB2C-4227-B74E-A64491E704C0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4" xfId="11123" xr:uid="{00000000-0005-0000-0000-000011070000}"/>
    <cellStyle name="Nota 75 4 2" xfId="28648" xr:uid="{1172D452-37CE-42C6-8ACA-258C3165066C}"/>
    <cellStyle name="Nota 75 5" xfId="31250" xr:uid="{3757AF4B-EB77-49C1-AFAF-D869CFE1B987}"/>
    <cellStyle name="Nota 75 6" xfId="20595" xr:uid="{F5D9B3A7-0018-4173-8D65-D195ADC30FFA}"/>
    <cellStyle name="Nota 76" xfId="29799" xr:uid="{A5190D56-C8EA-4EB4-9790-BFD8BB3C8F0C}"/>
    <cellStyle name="Nota 76 2" xfId="32399" xr:uid="{54C7E284-510B-4C99-91F4-D49A83D6967C}"/>
    <cellStyle name="Nota 77" xfId="29836" xr:uid="{0B51C9E4-6E96-475C-8E22-49A806095DEF}"/>
    <cellStyle name="Nota 77 2" xfId="32428" xr:uid="{105902F6-B761-4ABB-AD6D-B24780E1CDB4}"/>
    <cellStyle name="Nota 78" xfId="33617" xr:uid="{92F5B2D7-1719-4081-A980-D98360B82CC8}"/>
    <cellStyle name="Nota 8" xfId="1212" xr:uid="{00000000-0005-0000-0000-0000B3040000}"/>
    <cellStyle name="Nota 8 10" xfId="32387" xr:uid="{35D15AEF-F66A-4DE3-B543-4818AAF18D1D}"/>
    <cellStyle name="Nota 8 11" xfId="20128" xr:uid="{93102364-C73B-4E68-AA83-93A21D06C30B}"/>
    <cellStyle name="Nota 8 2" xfId="1213" xr:uid="{00000000-0005-0000-0000-0000B4040000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3" xfId="12275" xr:uid="{00000000-0005-0000-0000-00003F050000}"/>
    <cellStyle name="Nota 8 2 2 3 2" xfId="30974" xr:uid="{08E69A26-2956-49D3-8EE9-C44092E330F4}"/>
    <cellStyle name="Nota 8 2 2 4" xfId="33566" xr:uid="{F28EC113-E3F5-44DD-9FAC-F8C5AE6578A8}"/>
    <cellStyle name="Nota 8 2 2 5" xfId="21739" xr:uid="{6AB769ED-3591-46E4-B045-37CACC506156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3" xfId="12475" xr:uid="{00000000-0005-0000-0000-0000B6040000}"/>
    <cellStyle name="Nota 8 2 3 4" xfId="21929" xr:uid="{FA71BF61-3EBD-46D9-B534-555705DA177F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3" xfId="14167" xr:uid="{00000000-0005-0000-0000-00003F050000}"/>
    <cellStyle name="Nota 8 2 4 4" xfId="23640" xr:uid="{3F5E77B3-438A-4C90-B84A-69B92BA1910A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3" xfId="14512" xr:uid="{00000000-0005-0000-0000-0000B4040000}"/>
    <cellStyle name="Nota 8 2 5 4" xfId="23978" xr:uid="{91C3B1B2-6FD0-463B-8D96-389633207296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7" xfId="10721" xr:uid="{00000000-0005-0000-0000-0000B4040000}"/>
    <cellStyle name="Nota 8 2 7 2" xfId="29787" xr:uid="{A89D44F6-BD3D-40C0-BF5F-374330A8FD9E}"/>
    <cellStyle name="Nota 8 2 8" xfId="32388" xr:uid="{F7C3F624-08AD-42C5-9D8B-42DC99448BA1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3" xfId="12473" xr:uid="{00000000-0005-0000-0000-0000B7040000}"/>
    <cellStyle name="Nota 8 3 2 4" xfId="21927" xr:uid="{72222484-386D-4DD1-883B-5F4C5BB4E04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3" xfId="14513" xr:uid="{00000000-0005-0000-0000-0000B5040000}"/>
    <cellStyle name="Nota 8 3 3 4" xfId="23979" xr:uid="{637EAC9A-D1B8-45E2-87AF-3FA576680134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5" xfId="10722" xr:uid="{00000000-0005-0000-0000-0000B5040000}"/>
    <cellStyle name="Nota 8 3 5 2" xfId="30973" xr:uid="{9B29E5E2-985C-4D0B-A71D-261024033457}"/>
    <cellStyle name="Nota 8 3 6" xfId="33565" xr:uid="{408BC0B6-91B7-4E3F-9679-317ECEF33F88}"/>
    <cellStyle name="Nota 8 3 7" xfId="20130" xr:uid="{CF839EC0-7AF9-4D1F-9BDA-B018E2DD840E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3" xfId="12274" xr:uid="{00000000-0005-0000-0000-00003E050000}"/>
    <cellStyle name="Nota 8 4 4" xfId="21738" xr:uid="{15826B8E-A27A-484B-8F16-7A64CC863B26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3" xfId="12476" xr:uid="{00000000-0005-0000-0000-0000B5040000}"/>
    <cellStyle name="Nota 8 5 4" xfId="21930" xr:uid="{13FBCD2F-B072-4BF6-B30C-FA2F4CB2E258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3" xfId="14166" xr:uid="{00000000-0005-0000-0000-00003E050000}"/>
    <cellStyle name="Nota 8 6 4" xfId="23639" xr:uid="{A6DD47FF-B4EB-4572-8B4A-DD142F595831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3" xfId="14511" xr:uid="{00000000-0005-0000-0000-0000B3040000}"/>
    <cellStyle name="Nota 8 7 4" xfId="23977" xr:uid="{33C163BD-B49C-4981-984E-1D236575C86A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9" xfId="10720" xr:uid="{00000000-0005-0000-0000-0000B3040000}"/>
    <cellStyle name="Nota 8 9 2" xfId="29786" xr:uid="{2C33C475-4E68-47B0-AFB0-540914987B14}"/>
    <cellStyle name="Nota 9" xfId="1215" xr:uid="{00000000-0005-0000-0000-0000B6040000}"/>
    <cellStyle name="Nota 9 10" xfId="32389" xr:uid="{3727872E-4E91-420A-BF81-B7E62A877510}"/>
    <cellStyle name="Nota 9 11" xfId="20131" xr:uid="{AB4A7867-819D-49C6-A140-20E4BC90BF6B}"/>
    <cellStyle name="Nota 9 2" xfId="1216" xr:uid="{00000000-0005-0000-0000-0000B7040000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3" xfId="12277" xr:uid="{00000000-0005-0000-0000-000041050000}"/>
    <cellStyle name="Nota 9 2 2 3 2" xfId="30976" xr:uid="{455A80F7-4C25-4A79-978A-71C9B3DDCBA9}"/>
    <cellStyle name="Nota 9 2 2 4" xfId="33568" xr:uid="{69BB3B0F-DA90-407B-B883-CE3AEE53CB86}"/>
    <cellStyle name="Nota 9 2 2 5" xfId="21741" xr:uid="{6B8D9E82-B1B8-41C5-B976-8F727C0FD222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3" xfId="12321" xr:uid="{00000000-0005-0000-0000-0000B9040000}"/>
    <cellStyle name="Nota 9 2 3 4" xfId="21780" xr:uid="{D8AC651E-38AD-41BD-8E31-7CD6336EC4F5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3" xfId="14169" xr:uid="{00000000-0005-0000-0000-000041050000}"/>
    <cellStyle name="Nota 9 2 4 4" xfId="23642" xr:uid="{EB20C4E4-E6B5-4D60-A0EC-3BFD0D182806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3" xfId="14515" xr:uid="{00000000-0005-0000-0000-0000B7040000}"/>
    <cellStyle name="Nota 9 2 5 4" xfId="23981" xr:uid="{E7BBE999-48E8-412E-A90C-EEC3E95DC08E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7" xfId="10724" xr:uid="{00000000-0005-0000-0000-0000B7040000}"/>
    <cellStyle name="Nota 9 2 7 2" xfId="29789" xr:uid="{2D26A286-01AA-4AA0-917D-FA0DD435C1A7}"/>
    <cellStyle name="Nota 9 2 8" xfId="32390" xr:uid="{7E14FB11-118C-4B42-9A4B-BFC90F5E45FF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3" xfId="12303" xr:uid="{00000000-0005-0000-0000-0000BA040000}"/>
    <cellStyle name="Nota 9 3 2 4" xfId="21758" xr:uid="{976AC81B-DF86-4182-883A-4F345DC98EB9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3" xfId="14516" xr:uid="{00000000-0005-0000-0000-0000B8040000}"/>
    <cellStyle name="Nota 9 3 3 4" xfId="23982" xr:uid="{25AB6D48-05CD-40BD-AFC3-D0EE7B0D4E0A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5" xfId="10725" xr:uid="{00000000-0005-0000-0000-0000B8040000}"/>
    <cellStyle name="Nota 9 3 5 2" xfId="30975" xr:uid="{2EE2C033-0121-4A49-B1CD-3908F2D97563}"/>
    <cellStyle name="Nota 9 3 6" xfId="33567" xr:uid="{AA295196-9278-4CD6-AB08-E50A326F3B9D}"/>
    <cellStyle name="Nota 9 3 7" xfId="20133" xr:uid="{3D69E579-BC74-48AF-9A10-A9D3BE45DDA4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3" xfId="12276" xr:uid="{00000000-0005-0000-0000-000040050000}"/>
    <cellStyle name="Nota 9 4 4" xfId="21740" xr:uid="{CFB965D9-C643-4958-95AE-F6CC832E2CA2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3" xfId="12474" xr:uid="{00000000-0005-0000-0000-0000B8040000}"/>
    <cellStyle name="Nota 9 5 4" xfId="21928" xr:uid="{F3C34C20-32FE-4125-9B20-0C10A7217743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3" xfId="14168" xr:uid="{00000000-0005-0000-0000-000040050000}"/>
    <cellStyle name="Nota 9 6 4" xfId="23641" xr:uid="{76FE8B5F-A992-4F01-B0DA-5385E3D16CFE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3" xfId="14514" xr:uid="{00000000-0005-0000-0000-0000B6040000}"/>
    <cellStyle name="Nota 9 7 4" xfId="23980" xr:uid="{217C5C1D-A1A8-45A5-AF25-3AEE331D9024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9" xfId="10723" xr:uid="{00000000-0005-0000-0000-0000B6040000}"/>
    <cellStyle name="Nota 9 9 2" xfId="29788" xr:uid="{3B75E461-0139-4AE3-9C82-872FBAEA908A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3" xfId="12471" xr:uid="{00000000-0005-0000-0000-0000DB040000}"/>
    <cellStyle name="Percent 2 19 2 4" xfId="21917" xr:uid="{888D1026-FB67-4C19-A4CE-A69E4326BB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3" xfId="14518" xr:uid="{00000000-0005-0000-0000-0000D9040000}"/>
    <cellStyle name="Percent 2 19 3 4" xfId="23991" xr:uid="{5C1BC4A2-A24D-497C-8BDA-0897229BE358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5" xfId="10728" xr:uid="{00000000-0005-0000-0000-0000D9040000}"/>
    <cellStyle name="Percent 2 19 6" xfId="20136" xr:uid="{0EE47BFF-F577-4431-8F30-8CA432080B04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3" xfId="12470" xr:uid="{00000000-0005-0000-0000-0000DE040000}"/>
    <cellStyle name="Percent 2 20 2 4" xfId="21916" xr:uid="{D56BEED2-334F-4145-A2FC-4C2555603187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3" xfId="14519" xr:uid="{00000000-0005-0000-0000-0000DC040000}"/>
    <cellStyle name="Percent 2 20 3 4" xfId="23992" xr:uid="{5E7B276A-1CA9-40BB-8A6C-AF8731A8D867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5" xfId="10729" xr:uid="{00000000-0005-0000-0000-0000DC040000}"/>
    <cellStyle name="Percent 2 20 6" xfId="20137" xr:uid="{EDAE0717-CF2F-4E48-81BB-C7EFA7555D8C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3" xfId="12472" xr:uid="{00000000-0005-0000-0000-0000D1040000}"/>
    <cellStyle name="Percent 2 21 4" xfId="21918" xr:uid="{5F37EEE0-78E6-4FF3-98FA-188746D9989A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3" xfId="14517" xr:uid="{00000000-0005-0000-0000-0000CF040000}"/>
    <cellStyle name="Percent 2 22 4" xfId="23990" xr:uid="{7E9D6BDA-CC6C-4663-AD88-94671BEBB800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4" xfId="10726" xr:uid="{00000000-0005-0000-0000-0000CF040000}"/>
    <cellStyle name="Percent 2 25" xfId="20135" xr:uid="{A449E1EF-80FE-4F92-8F90-434218651941}"/>
    <cellStyle name="Percent 2 3" xfId="1251" xr:uid="{00000000-0005-0000-0000-0000DD040000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3" xfId="12467" xr:uid="{00000000-0005-0000-0000-0000E1040000}"/>
    <cellStyle name="Percent 2 3 2 2 2 4" xfId="21913" xr:uid="{9AA80C23-20E3-494B-830D-CB16BE59D780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3" xfId="14522" xr:uid="{00000000-0005-0000-0000-0000DF040000}"/>
    <cellStyle name="Percent 2 3 2 2 3 4" xfId="23995" xr:uid="{8EDF0F7C-971C-4142-92C9-CE0F24648104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5" xfId="10732" xr:uid="{00000000-0005-0000-0000-0000DF040000}"/>
    <cellStyle name="Percent 2 3 2 2 6" xfId="20140" xr:uid="{397801D3-D9DB-4024-80CA-86F45BA9A3EE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3" xfId="12466" xr:uid="{00000000-0005-0000-0000-0000E2040000}"/>
    <cellStyle name="Percent 2 3 2 3 2 4" xfId="21912" xr:uid="{19D67A3B-472F-4C2A-82E3-826BC2A89032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3" xfId="14523" xr:uid="{00000000-0005-0000-0000-0000E0040000}"/>
    <cellStyle name="Percent 2 3 2 3 3 4" xfId="23996" xr:uid="{46580A78-8BB3-4DBC-90FC-8CC13B5C044C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5" xfId="10733" xr:uid="{00000000-0005-0000-0000-0000E0040000}"/>
    <cellStyle name="Percent 2 3 2 3 6" xfId="20141" xr:uid="{36A2C1A0-1AF3-4486-8AF8-F338F2EBBA4E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3" xfId="12468" xr:uid="{00000000-0005-0000-0000-0000E0040000}"/>
    <cellStyle name="Percent 2 3 2 4 4" xfId="21914" xr:uid="{C4CC8F59-E04D-4FFC-A8BF-81E46AC2AF06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3" xfId="14521" xr:uid="{00000000-0005-0000-0000-0000DE040000}"/>
    <cellStyle name="Percent 2 3 2 5 4" xfId="23994" xr:uid="{B865F7E1-BD65-4C84-8AD3-E7C57AE1CC00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7" xfId="10731" xr:uid="{00000000-0005-0000-0000-0000DE040000}"/>
    <cellStyle name="Percent 2 3 2 8" xfId="20139" xr:uid="{CE828717-5CE1-46DE-8464-87160E865963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3" xfId="12465" xr:uid="{00000000-0005-0000-0000-0000E3040000}"/>
    <cellStyle name="Percent 2 3 3 2 4" xfId="21911" xr:uid="{6D04FC3F-C760-45B5-B490-6668E9EA5B9D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3" xfId="14524" xr:uid="{00000000-0005-0000-0000-0000E1040000}"/>
    <cellStyle name="Percent 2 3 3 3 4" xfId="23997" xr:uid="{19B59E93-E190-4053-B28C-CF32F01241A5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5" xfId="10734" xr:uid="{00000000-0005-0000-0000-0000E1040000}"/>
    <cellStyle name="Percent 2 3 3 6" xfId="20142" xr:uid="{119A130A-B191-4557-95D4-089AD2C5A028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3" xfId="12464" xr:uid="{00000000-0005-0000-0000-0000E4040000}"/>
    <cellStyle name="Percent 2 3 4 2 4" xfId="21910" xr:uid="{FF74168A-DE11-4398-90FC-4BDF0FC30F6A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3" xfId="14525" xr:uid="{00000000-0005-0000-0000-0000E2040000}"/>
    <cellStyle name="Percent 2 3 4 3 4" xfId="23998" xr:uid="{A54859E8-ABD3-44F3-BF69-2B21BBA3D391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5" xfId="10735" xr:uid="{00000000-0005-0000-0000-0000E2040000}"/>
    <cellStyle name="Percent 2 3 4 6" xfId="20143" xr:uid="{960C6C5D-A8B6-4763-92BE-048C5C928AE7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3" xfId="12469" xr:uid="{00000000-0005-0000-0000-0000DF040000}"/>
    <cellStyle name="Percent 2 3 5 4" xfId="21915" xr:uid="{5B01D169-9B72-432E-A795-8285D59665F8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3" xfId="14520" xr:uid="{00000000-0005-0000-0000-0000DD040000}"/>
    <cellStyle name="Percent 2 3 6 4" xfId="23993" xr:uid="{E6530261-04ED-4E0F-BD43-66C8C127145E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3" xfId="12462" xr:uid="{00000000-0005-0000-0000-0000E6040000}"/>
    <cellStyle name="Percent 2 4 2 2 4" xfId="21908" xr:uid="{F9B8689F-A32C-491E-9A3B-3D4943F91359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3" xfId="14527" xr:uid="{00000000-0005-0000-0000-0000E4040000}"/>
    <cellStyle name="Percent 2 4 2 3 4" xfId="24000" xr:uid="{6450A149-0F13-4418-AE4C-31068D3314AB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5" xfId="10737" xr:uid="{00000000-0005-0000-0000-0000E4040000}"/>
    <cellStyle name="Percent 2 4 2 6" xfId="20145" xr:uid="{954AAC95-8FF7-43E3-BF7D-95ABD5BC44E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3" xfId="12461" xr:uid="{00000000-0005-0000-0000-0000E7040000}"/>
    <cellStyle name="Percent 2 4 3 2 4" xfId="21907" xr:uid="{B75F3760-2B52-4E70-A9E9-E49C57DC16D4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3" xfId="14528" xr:uid="{00000000-0005-0000-0000-0000E5040000}"/>
    <cellStyle name="Percent 2 4 3 3 4" xfId="24001" xr:uid="{E55C077A-1318-4784-95AD-B503C641AACF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5" xfId="10738" xr:uid="{00000000-0005-0000-0000-0000E5040000}"/>
    <cellStyle name="Percent 2 4 3 6" xfId="20146" xr:uid="{EFFF27D6-AAB1-48A5-AC47-A8F47BB3760B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3" xfId="12463" xr:uid="{00000000-0005-0000-0000-0000E5040000}"/>
    <cellStyle name="Percent 2 4 4 4" xfId="21909" xr:uid="{D03BE45A-C23F-4B4F-AF1B-72F00141AEA5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3" xfId="14526" xr:uid="{00000000-0005-0000-0000-0000E3040000}"/>
    <cellStyle name="Percent 2 4 5 4" xfId="23999" xr:uid="{D8393647-87CB-48B0-BC05-1F3EAD4B6442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7" xfId="10736" xr:uid="{00000000-0005-0000-0000-0000E3040000}"/>
    <cellStyle name="Percent 2 4 8" xfId="20144" xr:uid="{5C1E1EBC-71D2-4539-B7E2-CD4411D7B80B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3" xfId="12458" xr:uid="{00000000-0005-0000-0000-0000E9040000}"/>
    <cellStyle name="Percent 2 5 2 2 4" xfId="21904" xr:uid="{0765C848-A300-47CD-ABD7-F476B39FBC4C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3" xfId="14530" xr:uid="{00000000-0005-0000-0000-0000E7040000}"/>
    <cellStyle name="Percent 2 5 2 3 4" xfId="24003" xr:uid="{A9361B52-5AB8-4BA8-B66D-E90BA3A6D625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5" xfId="10740" xr:uid="{00000000-0005-0000-0000-0000E7040000}"/>
    <cellStyle name="Percent 2 5 2 6" xfId="20148" xr:uid="{AD812084-4BEA-486B-8283-2561D200D22D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3" xfId="12459" xr:uid="{00000000-0005-0000-0000-0000EA040000}"/>
    <cellStyle name="Percent 2 5 3 2 4" xfId="21905" xr:uid="{D5B7DCB1-CED6-42EA-B318-CC9BE3959D77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3" xfId="14531" xr:uid="{00000000-0005-0000-0000-0000E8040000}"/>
    <cellStyle name="Percent 2 5 3 3 4" xfId="24004" xr:uid="{24982C26-9E3E-4432-9645-E6F6D659D86A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5" xfId="10741" xr:uid="{00000000-0005-0000-0000-0000E8040000}"/>
    <cellStyle name="Percent 2 5 3 6" xfId="20149" xr:uid="{3EFB0B00-81BA-4222-86ED-FA5517B2953E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3" xfId="12460" xr:uid="{00000000-0005-0000-0000-0000E8040000}"/>
    <cellStyle name="Percent 2 5 4 4" xfId="21906" xr:uid="{39F4272D-61D9-4DB4-A9BB-90CAF129BA9D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3" xfId="14529" xr:uid="{00000000-0005-0000-0000-0000E6040000}"/>
    <cellStyle name="Percent 2 5 5 4" xfId="24002" xr:uid="{33E0A6E3-5EF3-4B57-998C-C8F065AF66B3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7" xfId="10739" xr:uid="{00000000-0005-0000-0000-0000E6040000}"/>
    <cellStyle name="Percent 2 5 8" xfId="20147" xr:uid="{B72DC214-F383-40A5-B06A-3F261427146A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3" xfId="12457" xr:uid="{00000000-0005-0000-0000-0000EC040000}"/>
    <cellStyle name="Percent 2 6 2 2 4" xfId="21903" xr:uid="{6C331AFF-7DB1-4147-B1FE-3CCF6B8156DD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3" xfId="14533" xr:uid="{00000000-0005-0000-0000-0000EA040000}"/>
    <cellStyle name="Percent 2 6 2 3 4" xfId="24006" xr:uid="{A87276FD-1137-4BD1-B093-234182E248B8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5" xfId="10743" xr:uid="{00000000-0005-0000-0000-0000EA040000}"/>
    <cellStyle name="Percent 2 6 2 6" xfId="20151" xr:uid="{A85F1F39-F5E3-43E0-97B3-D614B263321C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3" xfId="12456" xr:uid="{00000000-0005-0000-0000-0000ED040000}"/>
    <cellStyle name="Percent 2 6 3 2 4" xfId="21902" xr:uid="{C6C3089C-870E-44A6-9106-C6515102F1FB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3" xfId="14534" xr:uid="{00000000-0005-0000-0000-0000EB040000}"/>
    <cellStyle name="Percent 2 6 3 3 4" xfId="24007" xr:uid="{E18DC0F3-05A1-43C8-A0B8-ED2A12B2FB1D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5" xfId="10744" xr:uid="{00000000-0005-0000-0000-0000EB040000}"/>
    <cellStyle name="Percent 2 6 3 6" xfId="20152" xr:uid="{34329306-3938-46B3-A4D9-6B32256D8FB1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3" xfId="12368" xr:uid="{00000000-0005-0000-0000-0000EB040000}"/>
    <cellStyle name="Percent 2 6 4 4" xfId="21830" xr:uid="{FCF59A15-8077-4AB3-B612-BFD21FA727FA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3" xfId="14532" xr:uid="{00000000-0005-0000-0000-0000E9040000}"/>
    <cellStyle name="Percent 2 6 5 4" xfId="24005" xr:uid="{A52C5CD1-30E0-4EDD-B297-31FB834B4D85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7" xfId="10742" xr:uid="{00000000-0005-0000-0000-0000E9040000}"/>
    <cellStyle name="Percent 2 6 8" xfId="20150" xr:uid="{8BFCABAE-D92E-4DFD-B10F-8FC3CE6D261B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3" xfId="12454" xr:uid="{00000000-0005-0000-0000-0000F5040000}"/>
    <cellStyle name="Percent 2 7 5 2 4" xfId="21900" xr:uid="{7545D9B1-00B5-4216-8C42-29DE625735BE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3" xfId="14536" xr:uid="{00000000-0005-0000-0000-0000F3040000}"/>
    <cellStyle name="Percent 2 7 5 3 4" xfId="24009" xr:uid="{324A63DF-E1AD-400E-8E85-23BCC8A82FFE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5" xfId="10746" xr:uid="{00000000-0005-0000-0000-0000F3040000}"/>
    <cellStyle name="Percent 2 7 5 6" xfId="20154" xr:uid="{46A51A76-A0B7-4155-9F7B-462F867FCC41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3" xfId="12452" xr:uid="{00000000-0005-0000-0000-0000F6040000}"/>
    <cellStyle name="Percent 2 7 6 2 4" xfId="21898" xr:uid="{72EB0D50-DA60-4C54-BCA4-91DF3CC7F8FC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3" xfId="14537" xr:uid="{00000000-0005-0000-0000-0000F4040000}"/>
    <cellStyle name="Percent 2 7 6 3 4" xfId="24010" xr:uid="{B074E2D2-AA3C-4EAF-84B4-BB36745AFAF7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5" xfId="10747" xr:uid="{00000000-0005-0000-0000-0000F4040000}"/>
    <cellStyle name="Percent 2 7 6 6" xfId="20155" xr:uid="{8DF8D0B8-C85D-480E-AA4F-E998F2E7247C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3" xfId="12455" xr:uid="{00000000-0005-0000-0000-0000EE040000}"/>
    <cellStyle name="Percent 2 7 7 4" xfId="21901" xr:uid="{E5CB30A9-7D4C-4CC8-A318-29527FE6F0E1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3" xfId="14535" xr:uid="{00000000-0005-0000-0000-0000EC040000}"/>
    <cellStyle name="Percent 2 7 8 4" xfId="24008" xr:uid="{85361E64-EE17-47AC-A7F6-8358D257C429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3" xfId="12365" xr:uid="{00000000-0005-0000-0000-0000F8040000}"/>
    <cellStyle name="Percent 2 8 2 2 4" xfId="21826" xr:uid="{8FDE2B60-8EA1-48EA-BDCE-669D156145B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3" xfId="14539" xr:uid="{00000000-0005-0000-0000-0000F6040000}"/>
    <cellStyle name="Percent 2 8 2 3 4" xfId="24012" xr:uid="{FF88FD00-FDE4-4088-93E4-276517F43021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5" xfId="10749" xr:uid="{00000000-0005-0000-0000-0000F6040000}"/>
    <cellStyle name="Percent 2 8 2 6" xfId="20157" xr:uid="{D9D0E62A-057A-47E1-B611-A3A361B3A40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3" xfId="12451" xr:uid="{00000000-0005-0000-0000-0000F9040000}"/>
    <cellStyle name="Percent 2 8 3 2 4" xfId="21897" xr:uid="{F9FEBB96-82EE-4C6E-835F-87C708BA3EFD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3" xfId="14540" xr:uid="{00000000-0005-0000-0000-0000F7040000}"/>
    <cellStyle name="Percent 2 8 3 3 4" xfId="24013" xr:uid="{80C075DA-C63E-47C3-9D86-E54B569E88DF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5" xfId="10750" xr:uid="{00000000-0005-0000-0000-0000F7040000}"/>
    <cellStyle name="Percent 2 8 3 6" xfId="20158" xr:uid="{C50518EA-DF20-46ED-A863-8E8EB7A965AF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3" xfId="12453" xr:uid="{00000000-0005-0000-0000-0000F7040000}"/>
    <cellStyle name="Percent 2 8 4 4" xfId="21899" xr:uid="{6D6017CC-8A7C-4F91-A463-9E12B3D1A298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3" xfId="14538" xr:uid="{00000000-0005-0000-0000-0000F5040000}"/>
    <cellStyle name="Percent 2 8 5 4" xfId="24011" xr:uid="{F9F95EC0-CADC-4FC5-B1B5-13C799194EFB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7" xfId="10748" xr:uid="{00000000-0005-0000-0000-0000F5040000}"/>
    <cellStyle name="Percent 2 8 8" xfId="20156" xr:uid="{7A05DBE7-85D4-4A84-9F47-7D64A47FDE2F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3" xfId="12449" xr:uid="{00000000-0005-0000-0000-000001050000}"/>
    <cellStyle name="Percent 7 2 2 4" xfId="21895" xr:uid="{47B9CC1C-85CB-4582-B634-8B1351DDA9C8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3" xfId="14542" xr:uid="{00000000-0005-0000-0000-0000FF040000}"/>
    <cellStyle name="Percent 7 2 3 4" xfId="24015" xr:uid="{0D9EEDB9-98EF-4671-8DC2-FFD353E634C8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5" xfId="10752" xr:uid="{00000000-0005-0000-0000-0000FF040000}"/>
    <cellStyle name="Percent 7 2 6" xfId="20160" xr:uid="{9FBE72A2-D3AB-4D91-B35D-D17DAA3CB6C0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3" xfId="12448" xr:uid="{00000000-0005-0000-0000-000002050000}"/>
    <cellStyle name="Percent 7 3 2 4" xfId="21894" xr:uid="{1A13F335-C1EC-4AB9-9824-45F46A6AE501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3" xfId="14543" xr:uid="{00000000-0005-0000-0000-000000050000}"/>
    <cellStyle name="Percent 7 3 3 4" xfId="24016" xr:uid="{0C7E074D-F102-4AC7-A395-2D3F06545738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5" xfId="10753" xr:uid="{00000000-0005-0000-0000-000000050000}"/>
    <cellStyle name="Percent 7 3 6" xfId="20161" xr:uid="{2EF1B06C-3E3E-430F-96E1-D278479724EB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3" xfId="12450" xr:uid="{00000000-0005-0000-0000-000000050000}"/>
    <cellStyle name="Percent 7 4 4" xfId="21896" xr:uid="{3B8A2B2B-0929-48AD-A87F-4EE5536E37BF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3" xfId="14541" xr:uid="{00000000-0005-0000-0000-0000FE040000}"/>
    <cellStyle name="Percent 7 5 4" xfId="24014" xr:uid="{1FED5333-7648-40FC-894F-A8E69186535D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7" xfId="10751" xr:uid="{00000000-0005-0000-0000-0000FE040000}"/>
    <cellStyle name="Percent 7 8" xfId="20159" xr:uid="{998BACAB-31C6-47BD-8E1F-E8B0483D30F4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3" xfId="12447" xr:uid="{00000000-0005-0000-0000-000004050000}"/>
    <cellStyle name="Percent 8 2 2 4" xfId="21893" xr:uid="{738C76FF-965C-40E3-9E1F-04F82006B740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3" xfId="14545" xr:uid="{00000000-0005-0000-0000-000002050000}"/>
    <cellStyle name="Percent 8 2 3 4" xfId="24018" xr:uid="{3690C031-113F-466F-84D2-A84E56574C0C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5" xfId="10755" xr:uid="{00000000-0005-0000-0000-000002050000}"/>
    <cellStyle name="Percent 8 2 6" xfId="20163" xr:uid="{70D428A0-22BA-4190-B39A-9029B1C6999A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3" xfId="12315" xr:uid="{00000000-0005-0000-0000-000005050000}"/>
    <cellStyle name="Percent 8 3 2 4" xfId="21772" xr:uid="{BDF88A93-F15D-4FBF-A40F-6E0D95EBED12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3" xfId="14546" xr:uid="{00000000-0005-0000-0000-000003050000}"/>
    <cellStyle name="Percent 8 3 3 4" xfId="24019" xr:uid="{07A7AA80-CD6B-4169-8182-EC8FAC5866FD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5" xfId="10756" xr:uid="{00000000-0005-0000-0000-000003050000}"/>
    <cellStyle name="Percent 8 3 6" xfId="20164" xr:uid="{12B2E0B7-FE0C-43D6-8AF6-B50D1CFF3787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3" xfId="12446" xr:uid="{00000000-0005-0000-0000-000003050000}"/>
    <cellStyle name="Percent 8 4 4" xfId="21892" xr:uid="{4BAADA5A-9D03-4285-A503-D0B6A64CBA2C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3" xfId="14544" xr:uid="{00000000-0005-0000-0000-000001050000}"/>
    <cellStyle name="Percent 8 5 4" xfId="24017" xr:uid="{913F32DD-A348-42F4-9392-38DF634A86F3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7" xfId="10754" xr:uid="{00000000-0005-0000-0000-000001050000}"/>
    <cellStyle name="Percent 8 8" xfId="20162" xr:uid="{11574586-7FC4-4F47-8725-901298DF7BA2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3" xfId="12444" xr:uid="{00000000-0005-0000-0000-000008050000}"/>
    <cellStyle name="Percentagem 10 2 2 4" xfId="21890" xr:uid="{024F4AC3-8C4C-4CE3-9161-EA70CE15896E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3" xfId="14548" xr:uid="{00000000-0005-0000-0000-000006050000}"/>
    <cellStyle name="Percentagem 10 2 3 4" xfId="24021" xr:uid="{2EEBB775-653A-4EF3-BE6D-F2659F44391C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5" xfId="10758" xr:uid="{00000000-0005-0000-0000-000006050000}"/>
    <cellStyle name="Percentagem 10 2 6" xfId="20166" xr:uid="{E72C81A8-AAC8-403A-969D-1318EC5533D1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3" xfId="12443" xr:uid="{00000000-0005-0000-0000-000009050000}"/>
    <cellStyle name="Percentagem 10 3 2 4" xfId="21889" xr:uid="{B815A6FD-389E-42F1-8CF8-A17E367AADD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3" xfId="14549" xr:uid="{00000000-0005-0000-0000-000007050000}"/>
    <cellStyle name="Percentagem 10 3 3 4" xfId="24022" xr:uid="{1040EAD1-7826-4B06-A8B5-45CB1F02B538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5" xfId="10759" xr:uid="{00000000-0005-0000-0000-000007050000}"/>
    <cellStyle name="Percentagem 10 3 6" xfId="20167" xr:uid="{FFED410B-6C33-4D9F-AE92-95344E95FCB0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3" xfId="12445" xr:uid="{00000000-0005-0000-0000-000007050000}"/>
    <cellStyle name="Percentagem 10 4 4" xfId="21891" xr:uid="{EFFE6208-A8F3-4061-8F9E-22CE09AFBCE4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3" xfId="14547" xr:uid="{00000000-0005-0000-0000-000005050000}"/>
    <cellStyle name="Percentagem 10 5 4" xfId="24020" xr:uid="{19B7AA80-87FC-4CC0-A5E8-62D284D95E8C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7" xfId="10757" xr:uid="{00000000-0005-0000-0000-000005050000}"/>
    <cellStyle name="Percentagem 10 8" xfId="20165" xr:uid="{D3AA9091-A034-4083-A775-2B98F6938756}"/>
    <cellStyle name="Percentagem 11" xfId="1293" xr:uid="{00000000-0005-0000-0000-000008050000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3" xfId="12440" xr:uid="{00000000-0005-0000-0000-00000C050000}"/>
    <cellStyle name="Percentagem 11 2 2 2 4" xfId="21886" xr:uid="{299E0427-FA05-4097-8105-49837048C812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3" xfId="14552" xr:uid="{00000000-0005-0000-0000-00000A050000}"/>
    <cellStyle name="Percentagem 11 2 2 3 4" xfId="24025" xr:uid="{F08DE4B9-AA4E-4620-830B-838AD10BA763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5" xfId="10762" xr:uid="{00000000-0005-0000-0000-00000A050000}"/>
    <cellStyle name="Percentagem 11 2 2 6" xfId="20170" xr:uid="{2F2223E9-8A2A-42A7-B2B9-824700ACCC1D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3" xfId="12439" xr:uid="{00000000-0005-0000-0000-00000D050000}"/>
    <cellStyle name="Percentagem 11 2 3 2 4" xfId="21885" xr:uid="{96B7455E-75AF-40BC-A48E-913D761CBA56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3" xfId="14553" xr:uid="{00000000-0005-0000-0000-00000B050000}"/>
    <cellStyle name="Percentagem 11 2 3 3 4" xfId="24026" xr:uid="{F8A83570-D851-4235-AB51-2E3D659B70B4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5" xfId="10763" xr:uid="{00000000-0005-0000-0000-00000B050000}"/>
    <cellStyle name="Percentagem 11 2 3 6" xfId="20171" xr:uid="{9AB060B5-D74E-48C9-AABF-EE45F313D621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3" xfId="12441" xr:uid="{00000000-0005-0000-0000-00000B050000}"/>
    <cellStyle name="Percentagem 11 2 4 4" xfId="21887" xr:uid="{4BE7D9BA-038C-4ADE-AF50-2EED8C378865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3" xfId="14551" xr:uid="{00000000-0005-0000-0000-000009050000}"/>
    <cellStyle name="Percentagem 11 2 5 4" xfId="24024" xr:uid="{1B0D4991-431D-4F7F-8162-BA1F07F889A7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7" xfId="10761" xr:uid="{00000000-0005-0000-0000-000009050000}"/>
    <cellStyle name="Percentagem 11 2 8" xfId="20169" xr:uid="{81B5C736-3B8E-44DA-9365-8D308719717D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3" xfId="12438" xr:uid="{00000000-0005-0000-0000-00000E050000}"/>
    <cellStyle name="Percentagem 11 3 2 4" xfId="21884" xr:uid="{DBBED44A-4DDC-419A-ABDF-7CC2D5A6DC1D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3" xfId="14554" xr:uid="{00000000-0005-0000-0000-00000C050000}"/>
    <cellStyle name="Percentagem 11 3 3 4" xfId="24027" xr:uid="{0B30CBAE-4376-4F9F-9AC6-7EFED781B258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5" xfId="10764" xr:uid="{00000000-0005-0000-0000-00000C050000}"/>
    <cellStyle name="Percentagem 11 3 6" xfId="20172" xr:uid="{D62A45E8-49D4-48CB-A87C-94808F340909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3" xfId="12437" xr:uid="{00000000-0005-0000-0000-00000F050000}"/>
    <cellStyle name="Percentagem 11 4 2 4" xfId="21883" xr:uid="{CB88BF52-0947-49D5-9758-EE71F5934556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3" xfId="14555" xr:uid="{00000000-0005-0000-0000-00000D050000}"/>
    <cellStyle name="Percentagem 11 4 3 4" xfId="24028" xr:uid="{2A86C35C-0E41-47AC-A7F7-5F2E025DCBEA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5" xfId="10765" xr:uid="{00000000-0005-0000-0000-00000D050000}"/>
    <cellStyle name="Percentagem 11 4 6" xfId="20173" xr:uid="{CFEA02C0-47F6-4F3F-9E2B-1349FAFAE36C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3" xfId="12442" xr:uid="{00000000-0005-0000-0000-00000A050000}"/>
    <cellStyle name="Percentagem 11 5 4" xfId="21888" xr:uid="{A02851E4-C117-4CDA-BFE9-577394A8C7E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3" xfId="14550" xr:uid="{00000000-0005-0000-0000-000008050000}"/>
    <cellStyle name="Percentagem 11 6 4" xfId="24023" xr:uid="{CCBC2430-F0C0-4D9C-8877-7518F2AAA99D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3" xfId="12436" xr:uid="{00000000-0005-0000-0000-000015050000}"/>
    <cellStyle name="Percentagem 2 12 2 4" xfId="21882" xr:uid="{8024D009-62FE-4EC4-AD8C-CC4B14B05315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3" xfId="14556" xr:uid="{00000000-0005-0000-0000-000013050000}"/>
    <cellStyle name="Percentagem 2 12 3 4" xfId="24029" xr:uid="{F433D8DC-FE92-45FE-9F06-EB7E6A161D8B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5" xfId="10766" xr:uid="{00000000-0005-0000-0000-000013050000}"/>
    <cellStyle name="Percentagem 2 12 6" xfId="20174" xr:uid="{58C41577-CFEE-4F59-B582-67F6F9F2E882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3" xfId="12390" xr:uid="{00000000-0005-0000-0000-000018050000}"/>
    <cellStyle name="Percentagem 2 2 2 3 4" xfId="21848" xr:uid="{4E480DF4-4DDB-4640-A1F6-3E3F5EA65E26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3" xfId="13013" xr:uid="{00000000-0005-0000-0000-000016050000}"/>
    <cellStyle name="Percentagem 2 2 2 4 4" xfId="22486" xr:uid="{E197A2F9-5E65-41E9-BCEF-329ED584E84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6" xfId="10279" xr:uid="{00000000-0005-0000-0000-000016050000}"/>
    <cellStyle name="Percentagem 2 2 2 7" xfId="19740" xr:uid="{D5052597-7CBE-4814-9F24-316191F3FB9B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3" xfId="12320" xr:uid="{00000000-0005-0000-0000-00001A050000}"/>
    <cellStyle name="Percentagem 2 2 3 3 4" xfId="21779" xr:uid="{3F1D73EE-6DBE-44C0-B4D7-C6E958C94873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3" xfId="14558" xr:uid="{00000000-0005-0000-0000-000018050000}"/>
    <cellStyle name="Percentagem 2 2 3 4 4" xfId="24031" xr:uid="{D9D4EA51-F7BE-4F89-A8D9-32172918D3C9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6" xfId="10768" xr:uid="{00000000-0005-0000-0000-000018050000}"/>
    <cellStyle name="Percentagem 2 2 3 7" xfId="20176" xr:uid="{9508484A-CAE4-4A20-A6CE-8C149BC55BCF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3" xfId="12434" xr:uid="{00000000-0005-0000-0000-00001C050000}"/>
    <cellStyle name="Percentagem 2 2 4 2 4" xfId="21880" xr:uid="{8B6C4A35-4767-44BE-B5C7-B9BCAD99A978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3" xfId="14559" xr:uid="{00000000-0005-0000-0000-00001A050000}"/>
    <cellStyle name="Percentagem 2 2 4 3 4" xfId="24032" xr:uid="{39D3120A-713A-4296-BF45-423C7A47F1F9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5" xfId="10769" xr:uid="{00000000-0005-0000-0000-00001A050000}"/>
    <cellStyle name="Percentagem 2 2 4 6" xfId="20177" xr:uid="{10180D04-66A3-4302-8654-0115E1F20B7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3" xfId="12435" xr:uid="{00000000-0005-0000-0000-00001D050000}"/>
    <cellStyle name="Percentagem 2 2 5 2 4" xfId="21881" xr:uid="{AA74936A-B755-45C8-AF7A-DA23C9D71167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3" xfId="14557" xr:uid="{00000000-0005-0000-0000-00001B050000}"/>
    <cellStyle name="Percentagem 2 2 5 3 4" xfId="24030" xr:uid="{6AAE749D-A34C-402F-B0CC-D4BA4656AFDD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5" xfId="10767" xr:uid="{00000000-0005-0000-0000-00001B050000}"/>
    <cellStyle name="Percentagem 2 2 5 6" xfId="20175" xr:uid="{6BEFDDC7-9D28-48E0-88E0-13CE696196D3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3" xfId="12745" xr:uid="{00000000-0005-0000-0000-000017050000}"/>
    <cellStyle name="Percentagem 2 2 7 4" xfId="22216" xr:uid="{82FA3A1E-88A2-4F89-8BCE-77C62B70D4C3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3" xfId="12797" xr:uid="{00000000-0005-0000-0000-000015050000}"/>
    <cellStyle name="Percentagem 2 2 8 4" xfId="22269" xr:uid="{39E7B38C-FBDA-4938-BC74-013BBFFD4352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3" xfId="12432" xr:uid="{00000000-0005-0000-0000-00002B050000}"/>
    <cellStyle name="Percentagem 4 2 2 2 2 4" xfId="21878" xr:uid="{0BF7BAEE-179B-4677-B429-03C04A99D97D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3" xfId="14561" xr:uid="{00000000-0005-0000-0000-000029050000}"/>
    <cellStyle name="Percentagem 4 2 2 2 3 4" xfId="24034" xr:uid="{65A291C8-B7D0-40E7-AE72-800E3AF9BD66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5" xfId="10771" xr:uid="{00000000-0005-0000-0000-000029050000}"/>
    <cellStyle name="Percentagem 4 2 2 2 6" xfId="20179" xr:uid="{518CAE2E-15DF-4E4C-A6A4-AA7D7ACF1927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3" xfId="12433" xr:uid="{00000000-0005-0000-0000-00002A050000}"/>
    <cellStyle name="Percentagem 4 2 2 3 4" xfId="21879" xr:uid="{5ACA0B0A-B928-4DA2-8FC0-07C4F037462E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3" xfId="14560" xr:uid="{00000000-0005-0000-0000-000028050000}"/>
    <cellStyle name="Percentagem 4 2 2 4 4" xfId="24033" xr:uid="{E5F88956-CAE6-4625-8989-DADF65C26522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6" xfId="10770" xr:uid="{00000000-0005-0000-0000-000028050000}"/>
    <cellStyle name="Percentagem 4 2 2 7" xfId="20178" xr:uid="{0B3E7C17-B068-4088-BE13-C6514FDA6838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3" xfId="10860" xr:uid="{00000000-0005-0000-0000-000038050000}"/>
    <cellStyle name="Percentagem 5 2 2 2 4" xfId="20274" xr:uid="{3E578DB1-A107-4318-AFC7-3A21EE204B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3" xfId="14563" xr:uid="{00000000-0005-0000-0000-000036050000}"/>
    <cellStyle name="Percentagem 5 2 2 3 4" xfId="24036" xr:uid="{DC83EBE4-9C45-4C94-9281-8F3D08B95F62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5" xfId="10776" xr:uid="{00000000-0005-0000-0000-000036050000}"/>
    <cellStyle name="Percentagem 5 2 2 6" xfId="20181" xr:uid="{65D71253-661F-4217-BB73-A76A0B9DE726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3" xfId="12748" xr:uid="{00000000-0005-0000-0000-000039050000}"/>
    <cellStyle name="Percentagem 5 2 3 2 4" xfId="22219" xr:uid="{6B88E075-1456-4DCD-B7C5-0D28F5D915EF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3" xfId="14564" xr:uid="{00000000-0005-0000-0000-000037050000}"/>
    <cellStyle name="Percentagem 5 2 3 3 4" xfId="24037" xr:uid="{FA06007C-70ED-4AC7-93FD-8B9E50C1C22E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5" xfId="10777" xr:uid="{00000000-0005-0000-0000-000037050000}"/>
    <cellStyle name="Percentagem 5 2 3 6" xfId="20182" xr:uid="{FF5FAC20-12F5-4FDF-A704-2E0C7A5EAE20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3" xfId="12314" xr:uid="{00000000-0005-0000-0000-00003A050000}"/>
    <cellStyle name="Percentagem 5 2 4 2 4" xfId="21771" xr:uid="{A25F2029-AABE-4269-9E90-0E68948EC840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3" xfId="14562" xr:uid="{00000000-0005-0000-0000-000038050000}"/>
    <cellStyle name="Percentagem 5 2 4 3 4" xfId="24035" xr:uid="{266E133E-D27F-4614-ADE6-1AB1E78A7D81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5" xfId="10775" xr:uid="{00000000-0005-0000-0000-000038050000}"/>
    <cellStyle name="Percentagem 5 2 4 6" xfId="20180" xr:uid="{554A02A5-B2E0-4E8B-BA85-E6E8160960E8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3" xfId="12728" xr:uid="{00000000-0005-0000-0000-000037050000}"/>
    <cellStyle name="Percentagem 5 2 5 4" xfId="22200" xr:uid="{43D726DF-5921-4110-9754-2C2C984DE38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3" xfId="12925" xr:uid="{00000000-0005-0000-0000-000035050000}"/>
    <cellStyle name="Percentagem 5 2 6 4" xfId="22397" xr:uid="{F456C44C-BDDD-4DBE-B643-7FFCD831090B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1" xfId="19650" xr:uid="{CC3EE822-DF4B-42BD-A79B-35929C021BED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3" xfId="12313" xr:uid="{00000000-0005-0000-0000-000045050000}"/>
    <cellStyle name="Percentagem 6 3 2 2 4" xfId="21770" xr:uid="{2CCB7059-5072-4C36-9B3A-2BFF641449A2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3" xfId="14567" xr:uid="{00000000-0005-0000-0000-000043050000}"/>
    <cellStyle name="Percentagem 6 3 2 3 4" xfId="24040" xr:uid="{734E949A-87C9-4C0B-B196-00F8DB51F2AA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5" xfId="10780" xr:uid="{00000000-0005-0000-0000-000043050000}"/>
    <cellStyle name="Percentagem 6 3 2 6" xfId="20185" xr:uid="{FFAC66C3-A7E8-4E18-8911-2EBA2D7426B9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3" xfId="12747" xr:uid="{00000000-0005-0000-0000-000046050000}"/>
    <cellStyle name="Percentagem 6 3 3 2 4" xfId="22218" xr:uid="{DB8C6ABB-63C3-4563-A650-29F1FD442FD8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3" xfId="14566" xr:uid="{00000000-0005-0000-0000-000044050000}"/>
    <cellStyle name="Percentagem 6 3 3 3 4" xfId="24039" xr:uid="{3B03A929-EFB9-4A94-A72A-68C91EBD79D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5" xfId="10779" xr:uid="{00000000-0005-0000-0000-000044050000}"/>
    <cellStyle name="Percentagem 6 3 3 6" xfId="20184" xr:uid="{475A8164-1EBF-4842-B2DC-043FB20FBCF7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3" xfId="12330" xr:uid="{00000000-0005-0000-0000-000044050000}"/>
    <cellStyle name="Percentagem 6 3 4 4" xfId="21789" xr:uid="{C76B489D-E230-459B-91AA-7D2528151DFE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3" xfId="12786" xr:uid="{00000000-0005-0000-0000-000042050000}"/>
    <cellStyle name="Percentagem 6 3 5 4" xfId="22258" xr:uid="{BACC8A5B-4160-429A-BCA0-C36AD1FDE059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7" xfId="10281" xr:uid="{00000000-0005-0000-0000-000042050000}"/>
    <cellStyle name="Percentagem 6 3 8" xfId="19742" xr:uid="{B790E40C-531C-4DBE-9443-B98DFC30D033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3" xfId="11063" xr:uid="{00000000-0005-0000-0000-000047050000}"/>
    <cellStyle name="Percentagem 6 4 2 4" xfId="20495" xr:uid="{99724CC1-A67F-4D0E-B01A-BD7765AECDE6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3" xfId="14568" xr:uid="{00000000-0005-0000-0000-000045050000}"/>
    <cellStyle name="Percentagem 6 4 3 4" xfId="24041" xr:uid="{7471BC77-6AEB-4F62-9A2A-D0D8379BA206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5" xfId="10781" xr:uid="{00000000-0005-0000-0000-000045050000}"/>
    <cellStyle name="Percentagem 6 4 6" xfId="20186" xr:uid="{C529B3EE-50C6-4B72-8A0A-7B11FB7013A9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3" xfId="10824" xr:uid="{00000000-0005-0000-0000-000048050000}"/>
    <cellStyle name="Percentagem 6 5 2 4" xfId="20232" xr:uid="{9DBB3481-65F4-4A40-A507-299B11A22BD2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3" xfId="14565" xr:uid="{00000000-0005-0000-0000-000046050000}"/>
    <cellStyle name="Percentagem 6 5 3 4" xfId="24038" xr:uid="{9BFD52D9-F5DA-4ACC-946C-8C44A64FED2B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5" xfId="10778" xr:uid="{00000000-0005-0000-0000-000046050000}"/>
    <cellStyle name="Percentagem 6 5 6" xfId="20183" xr:uid="{127CE76F-12C3-4B7D-85D2-CB4BAB0892E3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3" xfId="11053" xr:uid="{00000000-0005-0000-0000-0000D1010000}"/>
    <cellStyle name="Percentagem 6 6 4" xfId="20491" xr:uid="{48342EB3-3F0F-449C-8870-16D45F68DDBD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3" xfId="12949" xr:uid="{00000000-0005-0000-0000-0000D1010000}"/>
    <cellStyle name="Percentagem 6 7 4" xfId="22422" xr:uid="{B37062BB-5BC8-4E6C-8611-7762C5F82C21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9" xfId="10185" xr:uid="{00000000-0005-0000-0000-000040050000}"/>
    <cellStyle name="Percentagem 6 9 2" xfId="28543" xr:uid="{61EAFA63-53FE-45B0-B2C9-10D6BA9C0FFA}"/>
    <cellStyle name="Percentagem 7" xfId="1333" xr:uid="{00000000-0005-0000-0000-000047050000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3" xfId="12430" xr:uid="{00000000-0005-0000-0000-00004A050000}"/>
    <cellStyle name="Percentagem 7 2 2 4" xfId="21876" xr:uid="{841DAF0D-610F-429A-864F-C7B0DE83A226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3" xfId="14570" xr:uid="{00000000-0005-0000-0000-000048050000}"/>
    <cellStyle name="Percentagem 7 2 3 4" xfId="24043" xr:uid="{D9CA6C85-098D-4C44-9C80-4DEF49FA452F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5" xfId="10783" xr:uid="{00000000-0005-0000-0000-000048050000}"/>
    <cellStyle name="Percentagem 7 2 6" xfId="20188" xr:uid="{E3DFE9AC-60F8-4441-B535-A84985C7DB99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3" xfId="12429" xr:uid="{00000000-0005-0000-0000-00004B050000}"/>
    <cellStyle name="Percentagem 7 3 2 4" xfId="21875" xr:uid="{A099C6E6-84F1-4B76-BFBA-363995B62EA3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3" xfId="14571" xr:uid="{00000000-0005-0000-0000-000049050000}"/>
    <cellStyle name="Percentagem 7 3 3 4" xfId="24044" xr:uid="{5984D032-8C21-4814-907C-3407D95B2C7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5" xfId="10784" xr:uid="{00000000-0005-0000-0000-000049050000}"/>
    <cellStyle name="Percentagem 7 3 6" xfId="20189" xr:uid="{8889BEA1-F53E-4E61-B21F-22440BAE1704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3" xfId="12431" xr:uid="{00000000-0005-0000-0000-000049050000}"/>
    <cellStyle name="Percentagem 7 5 4" xfId="21877" xr:uid="{7AB582A4-78D4-4CA9-AEB1-56DA8E07995E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3" xfId="14569" xr:uid="{00000000-0005-0000-0000-000047050000}"/>
    <cellStyle name="Percentagem 7 6 4" xfId="24042" xr:uid="{0AE4F4CB-9A3A-405D-BCAF-516BDF5ED2CE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3" xfId="12388" xr:uid="{00000000-0005-0000-0000-00004D050000}"/>
    <cellStyle name="Percentagem 8 2 2 4" xfId="21846" xr:uid="{1DCD7E6C-FEA7-40BC-BA07-F16EB9D6AB3B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3" xfId="14573" xr:uid="{00000000-0005-0000-0000-00004B050000}"/>
    <cellStyle name="Percentagem 8 2 3 4" xfId="24046" xr:uid="{58ACD4B5-DFC4-46E3-9A20-9E56FEDD61EC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5" xfId="10786" xr:uid="{00000000-0005-0000-0000-00004B050000}"/>
    <cellStyle name="Percentagem 8 2 6" xfId="20191" xr:uid="{03569FF8-985C-4394-A4CE-AF21BECF4460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3" xfId="12427" xr:uid="{00000000-0005-0000-0000-00004E050000}"/>
    <cellStyle name="Percentagem 8 3 2 4" xfId="21873" xr:uid="{94B6A420-4565-475E-8E23-0E765E681D28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3" xfId="14574" xr:uid="{00000000-0005-0000-0000-00004C050000}"/>
    <cellStyle name="Percentagem 8 3 3 4" xfId="24047" xr:uid="{5A7E6527-9270-47F5-AF91-46803ED169D2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5" xfId="10787" xr:uid="{00000000-0005-0000-0000-00004C050000}"/>
    <cellStyle name="Percentagem 8 3 6" xfId="20192" xr:uid="{B1F189B3-4A7A-4DBF-9C72-3441F76416D5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3" xfId="12428" xr:uid="{00000000-0005-0000-0000-00004C050000}"/>
    <cellStyle name="Percentagem 8 4 4" xfId="21874" xr:uid="{34F6FA3C-1EFC-4760-93FD-E0AA98747078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3" xfId="14572" xr:uid="{00000000-0005-0000-0000-00004A050000}"/>
    <cellStyle name="Percentagem 8 5 4" xfId="24045" xr:uid="{084320BF-9C47-47F3-8730-FC851165ECB7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7" xfId="10785" xr:uid="{00000000-0005-0000-0000-00004A050000}"/>
    <cellStyle name="Percentagem 8 8" xfId="20190" xr:uid="{A83B3D4D-28A2-4639-A650-BCF6748AB339}"/>
    <cellStyle name="Percentagem 9" xfId="1339" xr:uid="{00000000-0005-0000-0000-00004D050000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3" xfId="12424" xr:uid="{00000000-0005-0000-0000-000051050000}"/>
    <cellStyle name="Percentagem 9 2 2 2 4" xfId="21870" xr:uid="{46B2C319-AB9F-4FEF-A1A7-20BD46DCC205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3" xfId="14577" xr:uid="{00000000-0005-0000-0000-00004F050000}"/>
    <cellStyle name="Percentagem 9 2 2 3 4" xfId="24050" xr:uid="{335D8146-A9BE-4265-BD50-3DE53102A030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5" xfId="10790" xr:uid="{00000000-0005-0000-0000-00004F050000}"/>
    <cellStyle name="Percentagem 9 2 2 6" xfId="20195" xr:uid="{B2224B02-E936-4D8F-9EF6-87529179B19E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3" xfId="12423" xr:uid="{00000000-0005-0000-0000-000052050000}"/>
    <cellStyle name="Percentagem 9 2 3 2 4" xfId="21869" xr:uid="{92814BBF-76F7-49E8-BC8D-962CBC6DA209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3" xfId="14578" xr:uid="{00000000-0005-0000-0000-000050050000}"/>
    <cellStyle name="Percentagem 9 2 3 3 4" xfId="24051" xr:uid="{5E022988-5DF6-437B-AD73-46D83DC98DE4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5" xfId="10791" xr:uid="{00000000-0005-0000-0000-000050050000}"/>
    <cellStyle name="Percentagem 9 2 3 6" xfId="20196" xr:uid="{16A3D52A-7816-4DF7-B54A-C23DF0875FDD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3" xfId="12425" xr:uid="{00000000-0005-0000-0000-000050050000}"/>
    <cellStyle name="Percentagem 9 2 4 4" xfId="21871" xr:uid="{263F8474-A188-4F3F-A840-67FACDA09092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3" xfId="14576" xr:uid="{00000000-0005-0000-0000-00004E050000}"/>
    <cellStyle name="Percentagem 9 2 5 4" xfId="24049" xr:uid="{71704068-7371-48BF-BC67-2A25B49EEF09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7" xfId="10789" xr:uid="{00000000-0005-0000-0000-00004E050000}"/>
    <cellStyle name="Percentagem 9 2 8" xfId="20194" xr:uid="{E3989F38-1F49-4611-8B79-3970B78EF17D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3" xfId="12422" xr:uid="{00000000-0005-0000-0000-000053050000}"/>
    <cellStyle name="Percentagem 9 3 2 4" xfId="21868" xr:uid="{BFF7367A-2BB3-444A-99B9-4A706D6A914F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3" xfId="14579" xr:uid="{00000000-0005-0000-0000-000051050000}"/>
    <cellStyle name="Percentagem 9 3 3 4" xfId="24052" xr:uid="{26213AB0-E07D-4FCA-AF18-2C4A90535C79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5" xfId="10792" xr:uid="{00000000-0005-0000-0000-000051050000}"/>
    <cellStyle name="Percentagem 9 3 6" xfId="20197" xr:uid="{F15F37E2-ED8C-48D7-AE89-69F58AA227FE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3" xfId="12421" xr:uid="{00000000-0005-0000-0000-000054050000}"/>
    <cellStyle name="Percentagem 9 4 2 4" xfId="21867" xr:uid="{70DA54FD-71DC-4349-BA47-136F8E420607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3" xfId="14580" xr:uid="{00000000-0005-0000-0000-000052050000}"/>
    <cellStyle name="Percentagem 9 4 3 4" xfId="24053" xr:uid="{96FA244D-B249-4821-B88D-C90A7840BF2C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5" xfId="10793" xr:uid="{00000000-0005-0000-0000-000052050000}"/>
    <cellStyle name="Percentagem 9 4 6" xfId="20198" xr:uid="{7D8A33E8-D7AB-43DC-A0B8-5036764A88D4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3" xfId="12426" xr:uid="{00000000-0005-0000-0000-00004F050000}"/>
    <cellStyle name="Percentagem 9 5 4" xfId="21872" xr:uid="{543E9F19-22B3-489F-8352-2C35673E8616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3" xfId="14575" xr:uid="{00000000-0005-0000-0000-00004D050000}"/>
    <cellStyle name="Percentagem 9 6 4" xfId="24048" xr:uid="{D5A6C91D-D654-4FB5-AA6E-88579A5EE234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3" xfId="11079" xr:uid="{00000000-0005-0000-0000-000037020000}"/>
    <cellStyle name="Vírgula 10 2 3 2" xfId="31003" xr:uid="{B175C8EE-1B25-4B87-BAFF-557740A17763}"/>
    <cellStyle name="Vírgula 10 2 4" xfId="33580" xr:uid="{6E82FBAF-F072-4E4D-9D3E-45574C74D2B0}"/>
    <cellStyle name="Vírgula 10 2 5" xfId="20518" xr:uid="{B0B00043-E189-4A76-9B97-A68D4915647B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3" xfId="12972" xr:uid="{00000000-0005-0000-0000-000037020000}"/>
    <cellStyle name="Vírgula 10 4 4" xfId="22446" xr:uid="{B83D54CD-6033-4506-903B-25348956A586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7" xfId="31207" xr:uid="{0F85DF5E-A902-4C29-B57E-5774F8FBDECF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3" xfId="11122" xr:uid="{00000000-0005-0000-0000-00008E070000}"/>
    <cellStyle name="Vírgula 11 2 4" xfId="20594" xr:uid="{3B188E5C-DC05-4ACD-927D-77A01CE44D07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3" xfId="13016" xr:uid="{00000000-0005-0000-0000-00008E070000}"/>
    <cellStyle name="Vírgula 11 4 4" xfId="22489" xr:uid="{6C2C7504-5A10-4025-AD86-B21E00526672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7" xfId="31249" xr:uid="{83CA3482-80B3-4AA1-A5F5-01C11C034401}"/>
    <cellStyle name="Vírgula 11 8" xfId="20201" xr:uid="{00D66660-601D-4F9E-AD0B-F3F42510CB3C}"/>
    <cellStyle name="Vírgula 12" xfId="1428" xr:uid="{00000000-0005-0000-0000-0000B0050000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3" xfId="12416" xr:uid="{00000000-0005-0000-0000-0000B3050000}"/>
    <cellStyle name="Vírgula 12 2 2 4" xfId="21860" xr:uid="{AE7F2F70-85F1-4EA7-9C42-9A6560E4A534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3" xfId="14582" xr:uid="{00000000-0005-0000-0000-0000B1050000}"/>
    <cellStyle name="Vírgula 12 2 3 4" xfId="24062" xr:uid="{8AA0B891-F8A6-4C92-8B02-D2EA9D9CA9BD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5" xfId="10798" xr:uid="{00000000-0005-0000-0000-0000B1050000}"/>
    <cellStyle name="Vírgula 12 2 6" xfId="20203" xr:uid="{1666C305-1E4A-4419-A4BB-77092D9844C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3" xfId="12415" xr:uid="{00000000-0005-0000-0000-0000B4050000}"/>
    <cellStyle name="Vírgula 12 3 2 4" xfId="21859" xr:uid="{5E23A4D2-319E-4721-A6DC-11B036B2389C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3" xfId="14583" xr:uid="{00000000-0005-0000-0000-0000B2050000}"/>
    <cellStyle name="Vírgula 12 3 3 4" xfId="24063" xr:uid="{C88199A2-5F08-4C31-9793-ED783814EC0D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5" xfId="10799" xr:uid="{00000000-0005-0000-0000-0000B2050000}"/>
    <cellStyle name="Vírgula 12 3 6" xfId="20204" xr:uid="{F159ABC8-B230-449A-9643-29FBBB92E4A0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3" xfId="12417" xr:uid="{00000000-0005-0000-0000-0000B2050000}"/>
    <cellStyle name="Vírgula 12 4 4" xfId="21861" xr:uid="{2C81A0AF-C636-464A-9B66-2263F5BEAA14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3" xfId="14581" xr:uid="{00000000-0005-0000-0000-0000B0050000}"/>
    <cellStyle name="Vírgula 12 5 4" xfId="24061" xr:uid="{72D8AC0A-F471-4908-8FC8-0347BB9FBA8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7" xfId="10797" xr:uid="{00000000-0005-0000-0000-0000B0050000}"/>
    <cellStyle name="Vírgula 12 7 2" xfId="29823" xr:uid="{18EB1807-D8BA-4B1E-8E12-0503359CAA1B}"/>
    <cellStyle name="Vírgula 12 8" xfId="32423" xr:uid="{CBBFF656-FF4F-49DF-AB7B-41D4147EAE3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3" xfId="12413" xr:uid="{00000000-0005-0000-0000-0000B7050000}"/>
    <cellStyle name="Vírgula 14 2 4" xfId="21858" xr:uid="{B7C07EC3-5A2D-46E2-9220-631AE8582BCC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3" xfId="14584" xr:uid="{00000000-0005-0000-0000-0000B5050000}"/>
    <cellStyle name="Vírgula 14 3 4" xfId="24064" xr:uid="{F54039D3-82E3-4EB1-885E-56C39D0971BE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5" xfId="10800" xr:uid="{00000000-0005-0000-0000-0000B5050000}"/>
    <cellStyle name="Vírgula 14 5 2" xfId="29835" xr:uid="{90BCEDD5-C55A-471C-81D0-6C7D0C1694D6}"/>
    <cellStyle name="Vírgula 14 6" xfId="32427" xr:uid="{4A50E777-2E91-46C3-B982-BDB49AB38327}"/>
    <cellStyle name="Vírgula 14 7" xfId="20206" xr:uid="{07FBDCFB-A00C-4ECA-9077-DBA0C73254C8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9" xfId="28320" xr:uid="{CB9EEBCD-A7C2-40B6-953B-C6E5598F9581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3" xfId="12298" xr:uid="{00000000-0005-0000-0000-00008B050000}"/>
    <cellStyle name="Vírgula 2 2 2 2 2 3 2" xfId="31023" xr:uid="{2B58C145-7547-4BB1-97AE-16B822E09CA2}"/>
    <cellStyle name="Vírgula 2 2 2 2 2 4" xfId="33591" xr:uid="{03105019-BCAA-430C-BB07-A10F6A6D8EC7}"/>
    <cellStyle name="Vírgula 2 2 2 2 2 5" xfId="21751" xr:uid="{70F5C9C5-73FC-4E93-980A-5AF99B00EAEC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4" xfId="33579" xr:uid="{04D1C69A-8C93-49D9-A811-66A364619465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3" xfId="14184" xr:uid="{00000000-0005-0000-0000-00008B050000}"/>
    <cellStyle name="Vírgula 2 2 2 2 4 4" xfId="23650" xr:uid="{698D47CF-65D7-440A-92D2-C57DA1691AAC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7" xfId="32395" xr:uid="{61D7735B-239F-44A7-8DDA-2DD4BA451E52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4" xfId="33585" xr:uid="{222D4111-E027-4C38-90EC-4F5FEB4B3867}"/>
    <cellStyle name="Vírgula 2 2 2 4" xfId="30989" xr:uid="{4B1A94CB-5F41-43DE-969A-378F3EC602AA}"/>
    <cellStyle name="Vírgula 2 2 2 4 2" xfId="33573" xr:uid="{BDD01FDE-A8AA-456E-A656-F479A8893AE3}"/>
    <cellStyle name="Vírgula 2 2 2 5" xfId="28528" xr:uid="{815A938E-ABB8-4438-A52C-D2F085169AB2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3" xfId="12290" xr:uid="{00000000-0005-0000-0000-00008A050000}"/>
    <cellStyle name="Vírgula 2 2 3 2 3 2" xfId="31019" xr:uid="{50C6AD88-75C4-44BC-AF40-7651F4092673}"/>
    <cellStyle name="Vírgula 2 2 3 2 4" xfId="33588" xr:uid="{D2BBCBE6-9A42-484C-867C-5013225A4FA4}"/>
    <cellStyle name="Vírgula 2 2 3 2 5" xfId="21748" xr:uid="{E319528B-9C6E-40A6-8582-E408CC17E19D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3" xfId="14177" xr:uid="{00000000-0005-0000-0000-00008A050000}"/>
    <cellStyle name="Vírgula 2 2 3 3 3 2" xfId="30996" xr:uid="{4D54EFA7-4999-4552-BF59-F8A76B4E326A}"/>
    <cellStyle name="Vírgula 2 2 3 3 4" xfId="33576" xr:uid="{E4BFD08B-31D6-4781-8A9A-14443785A3DE}"/>
    <cellStyle name="Vírgula 2 2 3 3 5" xfId="23647" xr:uid="{F1A32A32-B479-4BE4-933D-9E2717EE5037}"/>
    <cellStyle name="Vírgula 2 2 3 4" xfId="29791" xr:uid="{08BFAFD0-D790-4525-AD5F-E7CE7B17A299}"/>
    <cellStyle name="Vírgula 2 2 3 5" xfId="32392" xr:uid="{E6E6A74F-6760-4664-9466-061A4425DCF3}"/>
    <cellStyle name="Vírgula 2 2 4" xfId="1436" xr:uid="{00000000-0005-0000-0000-0000C0050000}"/>
    <cellStyle name="Vírgula 2 2 4 2" xfId="31009" xr:uid="{DAF43417-3866-4AF6-A9C2-16AFF9256711}"/>
    <cellStyle name="Vírgula 2 2 4 3" xfId="33582" xr:uid="{A43504B0-7A88-46C9-8CF9-0665B73E56FC}"/>
    <cellStyle name="Vírgula 2 2 5" xfId="1437" xr:uid="{00000000-0005-0000-0000-0000C1050000}"/>
    <cellStyle name="Vírgula 2 2 5 2" xfId="30982" xr:uid="{1DB1A814-0CDB-4056-9D26-C6A8E69CE1A4}"/>
    <cellStyle name="Vírgula 2 2 5 3" xfId="33570" xr:uid="{ED80F39F-3FF3-45CC-8BFA-DB1588394C9B}"/>
    <cellStyle name="Vírgula 2 2 6" xfId="1438" xr:uid="{00000000-0005-0000-0000-0000C2050000}"/>
    <cellStyle name="Vírgula 2 2 6 2" xfId="33641" xr:uid="{49574CE1-EF3C-4D9C-BF9F-D71AD19F069D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3" xfId="12412" xr:uid="{00000000-0005-0000-0000-0000C6050000}"/>
    <cellStyle name="Vírgula 2 2 8 2 4" xfId="21857" xr:uid="{70A0B459-CA57-4B7B-90AC-EC0C746CA8F7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3" xfId="14585" xr:uid="{00000000-0005-0000-0000-0000C4050000}"/>
    <cellStyle name="Vírgula 2 2 8 3 4" xfId="24065" xr:uid="{70B98C35-8173-47DC-91C1-1CB80666B53C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5" xfId="10802" xr:uid="{00000000-0005-0000-0000-0000C4050000}"/>
    <cellStyle name="Vírgula 2 2 8 6" xfId="20207" xr:uid="{0F9FA765-4A9B-4D6C-B4B1-5090EB69F564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3" xfId="12410" xr:uid="{00000000-0005-0000-0000-0000CB050000}"/>
    <cellStyle name="Vírgula 2 4 2 2 2 4" xfId="21855" xr:uid="{5338CAA7-CE71-45FB-BF73-A95F1901E76F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3" xfId="14587" xr:uid="{00000000-0005-0000-0000-0000C9050000}"/>
    <cellStyle name="Vírgula 2 4 2 2 3 4" xfId="24067" xr:uid="{52ACFAC9-6A2D-4163-B771-3FEC94C9FC3B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5" xfId="10804" xr:uid="{00000000-0005-0000-0000-0000C9050000}"/>
    <cellStyle name="Vírgula 2 4 2 2 6" xfId="20209" xr:uid="{FA1B9440-5CBE-4B9D-96FB-2D882D091B3C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3" xfId="12411" xr:uid="{00000000-0005-0000-0000-0000CA050000}"/>
    <cellStyle name="Vírgula 2 4 2 3 4" xfId="21856" xr:uid="{87AD3F13-D377-4DBB-84A0-79F5EEC19024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3" xfId="14586" xr:uid="{00000000-0005-0000-0000-0000C8050000}"/>
    <cellStyle name="Vírgula 2 4 2 4 4" xfId="24066" xr:uid="{E32B6078-BC24-4A96-94C0-EC82BEB3A3F8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3" xfId="14179" xr:uid="{00000000-0005-0000-0000-000090050000}"/>
    <cellStyle name="Vírgula 4 2 2 2 3 2" xfId="31021" xr:uid="{1CDD5C9F-0024-42EF-927C-6556DA09BE43}"/>
    <cellStyle name="Vírgula 4 2 2 2 4" xfId="33590" xr:uid="{431925EC-DD09-4583-82F8-1954F6F8DE7A}"/>
    <cellStyle name="Vírgula 4 2 2 2 5" xfId="23649" xr:uid="{587F77CB-410F-4D6D-A70F-BA6E2EC96666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3" xfId="33578" xr:uid="{BDC6A690-6034-4058-88B5-EF31B0DF2EE4}"/>
    <cellStyle name="Vírgula 4 2 2 3 4" xfId="26061" xr:uid="{F976B712-027F-4BF5-A0D8-83F273BEE188}"/>
    <cellStyle name="Vírgula 4 2 2 4" xfId="12292" xr:uid="{00000000-0005-0000-0000-000090050000}"/>
    <cellStyle name="Vírgula 4 2 2 4 2" xfId="29793" xr:uid="{406628FC-7913-466A-9FAB-D472A696FD61}"/>
    <cellStyle name="Vírgula 4 2 2 5" xfId="32394" xr:uid="{FE657B06-D41E-46E8-925D-3D3086154231}"/>
    <cellStyle name="Vírgula 4 2 2 6" xfId="21750" xr:uid="{04BD9A25-31C2-48D7-AEC2-FA79965CC4EE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4" xfId="33584" xr:uid="{DE7B91E2-BEEA-4520-AEE4-7863FE7C80E7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4" xfId="33572" xr:uid="{80CB4381-A72D-45B8-A584-1889A92452D6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3" xfId="11140" xr:uid="{00000000-0005-0000-0000-00008F050000}"/>
    <cellStyle name="Vírgula 4 3 2 3 2" xfId="31017" xr:uid="{5F983924-BDC5-47C1-B89C-DBCC98D6964A}"/>
    <cellStyle name="Vírgula 4 3 2 4" xfId="33587" xr:uid="{49917FA3-5856-4778-A54B-16C0D035700A}"/>
    <cellStyle name="Vírgula 4 3 2 5" xfId="20608" xr:uid="{E762F6A4-D14C-4151-A3C2-FAB695F124A7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4" xfId="33575" xr:uid="{74A8E7E2-3A03-4876-8948-1CC6CFC6E26A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3" xfId="13036" xr:uid="{00000000-0005-0000-0000-00008F050000}"/>
    <cellStyle name="Vírgula 4 3 4 4" xfId="22509" xr:uid="{28235D15-6298-4001-8EBC-57B58A1EFF56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7" xfId="31263" xr:uid="{67C83E25-62F3-4307-A92C-4E6A0E909513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5" xfId="33581" xr:uid="{BAC6CFBD-74B2-4DEB-9E80-90069D377287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4" xfId="32441" xr:uid="{3F5F774B-ED86-4840-BEFF-F122E65AA60E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7" xfId="28351" xr:uid="{A20CA84E-FE8B-45E7-A162-57CFCC672A51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3" xfId="12928" xr:uid="{00000000-0005-0000-0000-0000DF050000}"/>
    <cellStyle name="Vírgula 6 10 4" xfId="22400" xr:uid="{40657F0C-71BE-4E59-A776-B19BA3716571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2" xfId="10188" xr:uid="{00000000-0005-0000-0000-0000DF050000}"/>
    <cellStyle name="Vírgula 6 12 2" xfId="28352" xr:uid="{4DD406E3-F6BB-45B4-A662-E4349FA54537}"/>
    <cellStyle name="Vírgula 6 13" xfId="19656" xr:uid="{42CD05B8-5110-4A2B-9425-956B46A3BA01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3" xfId="13986" xr:uid="{00000000-0005-0000-0000-0000E0050000}"/>
    <cellStyle name="Vírgula 6 2 5 4" xfId="23459" xr:uid="{F39366ED-0A45-4D54-94C4-17CF2EDC4310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7" xfId="10282" xr:uid="{00000000-0005-0000-0000-0000E0050000}"/>
    <cellStyle name="Vírgula 6 2 7 2" xfId="28480" xr:uid="{8B64B706-9239-4E4A-A159-C856E187F4AE}"/>
    <cellStyle name="Vírgula 6 2 8" xfId="19744" xr:uid="{808534FF-0B4C-4537-A9CE-694A83B4546C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3" xfId="12397" xr:uid="{00000000-0005-0000-0000-0000E6050000}"/>
    <cellStyle name="Vírgula 6 4 2 2 4" xfId="21853" xr:uid="{68D2E4B4-13E5-4931-9687-92D26DF1BF0E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3" xfId="14590" xr:uid="{00000000-0005-0000-0000-0000E4050000}"/>
    <cellStyle name="Vírgula 6 4 2 3 4" xfId="24070" xr:uid="{8E102C82-A849-42C2-8E90-853BC8E6775C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5" xfId="10807" xr:uid="{00000000-0005-0000-0000-0000E4050000}"/>
    <cellStyle name="Vírgula 6 4 2 6" xfId="20223" xr:uid="{56F68530-DC90-4702-AD68-D417DF2D17DE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3" xfId="12398" xr:uid="{00000000-0005-0000-0000-0000E5050000}"/>
    <cellStyle name="Vírgula 6 4 3 4" xfId="21854" xr:uid="{ECF01173-CCBA-45C8-83EF-82BC43D1F8D7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3" xfId="14589" xr:uid="{00000000-0005-0000-0000-0000E3050000}"/>
    <cellStyle name="Vírgula 6 4 4 4" xfId="24069" xr:uid="{FECDF912-840F-4B1F-B404-CD3DA974CB01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3" xfId="12396" xr:uid="{00000000-0005-0000-0000-0000E7050000}"/>
    <cellStyle name="Vírgula 6 5 2 4" xfId="21852" xr:uid="{148FB559-F4A3-46BC-9466-0D44B55E3613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3" xfId="14591" xr:uid="{00000000-0005-0000-0000-0000E5050000}"/>
    <cellStyle name="Vírgula 6 5 3 4" xfId="24071" xr:uid="{39AB591F-8222-4676-B3C1-60E3403E0A76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3" xfId="12395" xr:uid="{00000000-0005-0000-0000-0000E8050000}"/>
    <cellStyle name="Vírgula 6 6 2 4" xfId="21851" xr:uid="{519E275C-7207-45C7-87E9-5694C7984A93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3" xfId="14592" xr:uid="{00000000-0005-0000-0000-0000E6050000}"/>
    <cellStyle name="Vírgula 6 6 3 4" xfId="24072" xr:uid="{616F58DC-EDF3-4479-B893-384C1D255597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5" xfId="10809" xr:uid="{00000000-0005-0000-0000-0000E6050000}"/>
    <cellStyle name="Vírgula 6 6 6" xfId="20225" xr:uid="{ACC83E38-6AA7-4781-BB60-5BF3DA4DEB1B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3" xfId="12374" xr:uid="{00000000-0005-0000-0000-0000E9050000}"/>
    <cellStyle name="Vírgula 6 7 2 4" xfId="21836" xr:uid="{97B8DBE2-5387-4E6C-A046-255391EF5A7E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3" xfId="14588" xr:uid="{00000000-0005-0000-0000-0000E7050000}"/>
    <cellStyle name="Vírgula 6 7 3 4" xfId="24068" xr:uid="{AFE708CF-3D34-487F-AA77-EC5F78E74A4B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5" xfId="10805" xr:uid="{00000000-0005-0000-0000-0000E7050000}"/>
    <cellStyle name="Vírgula 6 7 6" xfId="20219" xr:uid="{26354C7C-E1D6-4379-8020-37B812CB6407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3" xfId="12343" xr:uid="{00000000-0005-0000-0000-0000E1050000}"/>
    <cellStyle name="Vírgula 6 9 4" xfId="21805" xr:uid="{E1DBC44F-8E49-489B-B627-EB5273D82699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3" xfId="14178" xr:uid="{00000000-0005-0000-0000-000095050000}"/>
    <cellStyle name="Vírgula 7 2 2 3 2" xfId="31020" xr:uid="{8BBB0FF1-547C-46B4-B30E-56BF8B872C21}"/>
    <cellStyle name="Vírgula 7 2 2 4" xfId="33589" xr:uid="{085FE78F-6BB6-4FFA-B24B-9D683CF0CC92}"/>
    <cellStyle name="Vírgula 7 2 2 5" xfId="23648" xr:uid="{F7129F42-2B37-429A-A016-E4FF52078C8A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3" xfId="33577" xr:uid="{32E80F08-C610-40E1-AE88-6EC9791EB4EB}"/>
    <cellStyle name="Vírgula 7 2 3 4" xfId="26060" xr:uid="{39629ADA-F780-4802-86D2-5F494259F83C}"/>
    <cellStyle name="Vírgula 7 2 4" xfId="12291" xr:uid="{00000000-0005-0000-0000-000095050000}"/>
    <cellStyle name="Vírgula 7 2 4 2" xfId="29792" xr:uid="{D3CD00AE-B110-4098-927D-674AF80AEA7E}"/>
    <cellStyle name="Vírgula 7 2 5" xfId="32393" xr:uid="{0F64F6CB-140F-47AF-9814-756245F43735}"/>
    <cellStyle name="Vírgula 7 2 6" xfId="21749" xr:uid="{9D4E13E8-6761-49A8-B305-2D8CFB036C9C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3" xfId="10922" xr:uid="{00000000-0005-0000-0000-00001A020000}"/>
    <cellStyle name="Vírgula 7 3 3 2" xfId="31010" xr:uid="{E238AEC0-E6B7-4DDB-84F7-ABEB47D6C4C7}"/>
    <cellStyle name="Vírgula 7 3 4" xfId="33583" xr:uid="{E1963E01-5FD5-4E7A-BD08-D6D172ED8B00}"/>
    <cellStyle name="Vírgula 7 3 5" xfId="20332" xr:uid="{63ACE16D-2148-4E79-822B-3147782F5082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4" xfId="33571" xr:uid="{884612E6-B81E-4AE0-9997-5F20E48987A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3" xfId="12836" xr:uid="{00000000-0005-0000-0000-00001A020000}"/>
    <cellStyle name="Vírgula 7 5 4" xfId="22308" xr:uid="{8FC15D8E-DDA2-480F-AE72-1167C782E2F0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8" xfId="31082" xr:uid="{6C5101B7-1FF6-4BFD-ACCF-1C0C851E7427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3" xfId="33586" xr:uid="{5DAC502C-1CD2-430D-B94F-19E3A27ACCFA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3" xfId="11028" xr:uid="{00000000-0005-0000-0000-00001C020000}"/>
    <cellStyle name="Vírgula 9 3 3 2" xfId="30990" xr:uid="{286F358F-D092-4B66-A782-8BEB57E1F967}"/>
    <cellStyle name="Vírgula 9 3 4" xfId="33574" xr:uid="{7E8704B2-7A55-4941-9358-7854008640D0}"/>
    <cellStyle name="Vírgula 9 3 5" xfId="20468" xr:uid="{24AE99C8-3578-43C3-B8FC-9BD70BA0906F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3" xfId="12929" xr:uid="{00000000-0005-0000-0000-00001C020000}"/>
    <cellStyle name="Vírgula 9 4 4" xfId="22401" xr:uid="{3E36B85F-47C3-456D-9971-F5893C451104}"/>
    <cellStyle name="Vírgula 9 5" xfId="28527" xr:uid="{9B26D06C-82C6-4061-81EB-BCA36462FA5F}"/>
    <cellStyle name="Vírgula 9 6" xfId="31173" xr:uid="{76CC788C-53B6-40E9-8F32-32CA18C4FAB0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26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1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52399" y="152400"/>
          <a:ext cx="7499628" cy="1035362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/>
        </xdr:nvSpPr>
        <xdr:spPr>
          <a:xfrm>
            <a:off x="5411856" y="8007901"/>
            <a:ext cx="1076812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BOLETIM DE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8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/>
        </xdr:nvSpPr>
        <xdr:spPr>
          <a:xfrm>
            <a:off x="5456433" y="8115052"/>
            <a:ext cx="1014563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EXECUÇÃO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39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0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/>
        </xdr:nvSpPr>
        <xdr:spPr>
          <a:xfrm>
            <a:off x="5412237" y="8224780"/>
            <a:ext cx="1097772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ORÇAMENTAL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1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2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3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/>
        </xdr:nvSpPr>
        <xdr:spPr>
          <a:xfrm>
            <a:off x="5466339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GOVERNO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4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45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/>
        </xdr:nvSpPr>
        <xdr:spPr>
          <a:xfrm>
            <a:off x="5431287" y="8550917"/>
            <a:ext cx="1101651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46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47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/>
        </xdr:nvSpPr>
        <xdr:spPr>
          <a:xfrm>
            <a:off x="5440431" y="8660644"/>
            <a:ext cx="1076635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DA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48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4" name="Rectangle 50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5" name="Rectangle 51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6" name="Rectangle 55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12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7" name="Rectangle 57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2023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8" name="Picture 340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ugo.costa/Documents/USR_DATA/hugo.costa/Hugo/DROC/Pagamentos%20em%20atraso/2023/Maio/MPA_Maio_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Regional-Accounts"/>
      <sheetName val="Caderno_SIGO"/>
      <sheetName val="RESUMO_Info"/>
      <sheetName val="SIGO_vs_MPA"/>
      <sheetName val="PMP"/>
      <sheetName val="RAM_CP (REPORTE)"/>
      <sheetName val="Folha1"/>
      <sheetName val="Anexo à Informação"/>
      <sheetName val="Anexo à Informação (2)"/>
      <sheetName val="Resumo_Entidade"/>
      <sheetName val="Exec_Orc (APR)"/>
      <sheetName val="Inquerito DGO - 2009"/>
      <sheetName val="DGO"/>
      <sheetName val="SFA."/>
      <sheetName val="EPR."/>
      <sheetName val="DODES"/>
      <sheetName val="DOREC"/>
      <sheetName val="R_SFA"/>
      <sheetName val="D_SFA"/>
      <sheetName val="MPA"/>
      <sheetName val="GR"/>
      <sheetName val="SFA"/>
      <sheetName val="EPR"/>
      <sheetName val="ALM"/>
      <sheetName val="PGR"/>
      <sheetName val="SRE"/>
      <sheetName val="SREM"/>
      <sheetName val="SRF"/>
      <sheetName val="SRS"/>
      <sheetName val="SRTC"/>
      <sheetName val="SRIC"/>
      <sheetName val="SRAAC"/>
      <sheetName val="SRMAR"/>
      <sheetName val="SRA"/>
      <sheetName val="SRE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C4" t="str">
            <v xml:space="preserve">Impostos directos </v>
          </cell>
        </row>
        <row r="17">
          <cell r="C17" t="str">
            <v>Impostos indirectos</v>
          </cell>
        </row>
        <row r="33">
          <cell r="C33" t="str">
            <v>Contribuições de Segurança Social</v>
          </cell>
        </row>
        <row r="46">
          <cell r="C46" t="str">
            <v>Outras receitas correntes</v>
          </cell>
        </row>
        <row r="78">
          <cell r="C78" t="str">
            <v>Outras receitas correntes</v>
          </cell>
        </row>
        <row r="109">
          <cell r="C109" t="str">
            <v>Outras receitas correntes</v>
          </cell>
        </row>
        <row r="116">
          <cell r="C116" t="str">
            <v>Outras receitas correntes(das quais:transf. de Outros Subsectores da AP)</v>
          </cell>
        </row>
        <row r="129">
          <cell r="C129" t="str">
            <v>Outras receitas correntes(das quais:transf. de Outros Subsectores da AP)</v>
          </cell>
        </row>
        <row r="130">
          <cell r="C130" t="str">
            <v>Outras receitas correntes(das quais:transf. de Subsectores da APR)</v>
          </cell>
        </row>
        <row r="134">
          <cell r="C134" t="str">
            <v>Outras receitas correntes(das quais:transf. de Outros Subsectores da AP)</v>
          </cell>
        </row>
        <row r="151">
          <cell r="C151" t="str">
            <v>Outras receitas correntes</v>
          </cell>
        </row>
        <row r="180">
          <cell r="C180" t="str">
            <v>Outras receitas correntes</v>
          </cell>
        </row>
        <row r="186">
          <cell r="C186" t="str">
            <v>RECEITAS DE CAPITAL</v>
          </cell>
        </row>
        <row r="239">
          <cell r="C239" t="str">
            <v>RECEITAS DE CAPITAL</v>
          </cell>
        </row>
        <row r="246">
          <cell r="C246" t="str">
            <v>RECEITAS DE CAPITAL(das quais:transf. de Outros Subsectores da AP)</v>
          </cell>
        </row>
        <row r="258">
          <cell r="C258" t="str">
            <v>RECEITAS DE CAPITAL(das quais:transf. de Outros Subsectores da AP)</v>
          </cell>
        </row>
        <row r="259">
          <cell r="C259" t="str">
            <v>RECEITAS DE CAPITAL(das quais:transf. de Subsectores da APR)</v>
          </cell>
        </row>
        <row r="264">
          <cell r="C264" t="str">
            <v>RECEITAS DE CAPITAL(das quais:transf. de Outros Subsectores da AP)</v>
          </cell>
        </row>
        <row r="280">
          <cell r="C280" t="str">
            <v>ACTIVOS FINANCEIROS RECEITA</v>
          </cell>
        </row>
        <row r="400">
          <cell r="C400" t="str">
            <v>PASSIVOS FINANCEIROS RECEITA</v>
          </cell>
        </row>
        <row r="492">
          <cell r="C492" t="str">
            <v>RECEITAS DE CAPITAL</v>
          </cell>
        </row>
        <row r="497">
          <cell r="C497" t="str">
            <v>RECURSOS PROPRIOS DA COMUNIDADE:</v>
          </cell>
        </row>
        <row r="503">
          <cell r="C503" t="str">
            <v>RECEITAS DE CAPITAL</v>
          </cell>
        </row>
        <row r="506">
          <cell r="C506" t="str">
            <v>SALDO DA GERENCIA ANTERIOR</v>
          </cell>
        </row>
        <row r="513">
          <cell r="C513" t="str">
            <v>OPERACOES EXTRA-ORCAMENTAIS RECEITA</v>
          </cell>
        </row>
        <row r="519">
          <cell r="C519" t="str">
            <v>Despesas com o Pessoal</v>
          </cell>
        </row>
        <row r="562">
          <cell r="C562" t="str">
            <v>Aquisição de  Bens Serv. e Outras Desp. Corr.</v>
          </cell>
        </row>
        <row r="611">
          <cell r="C611" t="str">
            <v>Juros e Outros Encargos</v>
          </cell>
        </row>
        <row r="648">
          <cell r="C648" t="str">
            <v>Transferências Correntes</v>
          </cell>
        </row>
        <row r="650">
          <cell r="C650" t="str">
            <v>Transferências Correntes(das quais:transf. para EP fora do perímetro APR)</v>
          </cell>
        </row>
        <row r="655">
          <cell r="C655" t="str">
            <v>Transferências Correntes(das quais:transf. para Outros Subsectores da AP)</v>
          </cell>
        </row>
        <row r="666">
          <cell r="C666" t="str">
            <v>Transferências Correntes(das quais:transf. para Outros Subsectores da AP)</v>
          </cell>
        </row>
        <row r="667">
          <cell r="C667" t="str">
            <v>Transferências Correntes(das quais:transf. para Subsectores da APR)</v>
          </cell>
        </row>
        <row r="693">
          <cell r="C693" t="str">
            <v>Subsidios</v>
          </cell>
        </row>
        <row r="712">
          <cell r="C712" t="str">
            <v>D.05.04.03</v>
          </cell>
        </row>
        <row r="730">
          <cell r="C730" t="str">
            <v>Aquisição de  Bens Serv. e Outras Desp. Corr.</v>
          </cell>
        </row>
        <row r="731">
          <cell r="C731" t="str">
            <v>DESPESA CORRENTEdos quais DOTAÇÃO PROVISIONAL</v>
          </cell>
        </row>
        <row r="736">
          <cell r="C736" t="str">
            <v>Investimentos</v>
          </cell>
        </row>
        <row r="770">
          <cell r="C770" t="str">
            <v>Transferências de Capital</v>
          </cell>
        </row>
        <row r="772">
          <cell r="C772" t="str">
            <v>Transferências de Capital(das quais:transf. para EP fora do perímetro APR)</v>
          </cell>
        </row>
        <row r="777">
          <cell r="C777" t="str">
            <v>Transferências de Capital(das quais:transf. para Outros Subsectores da AP)</v>
          </cell>
        </row>
        <row r="787">
          <cell r="C787" t="str">
            <v>Transferências de Capital(das quais:transf. para Outros Subsectores da AP)</v>
          </cell>
        </row>
        <row r="788">
          <cell r="C788" t="str">
            <v>Transferências de Capital(das quais:transf. para Subsectores da APR)</v>
          </cell>
        </row>
        <row r="792">
          <cell r="C792" t="str">
            <v>Transferências de Capital(das quais:transf. para Outros Subsectores da AP)</v>
          </cell>
        </row>
        <row r="811">
          <cell r="C811" t="str">
            <v>ACTIVOS FINANCEIROS DESPESA</v>
          </cell>
        </row>
        <row r="965">
          <cell r="C965" t="str">
            <v>PASSIVOS FINANCEIROS DESPESA</v>
          </cell>
        </row>
        <row r="1085">
          <cell r="C1085" t="str">
            <v>Outras despesas de capital</v>
          </cell>
        </row>
        <row r="1086">
          <cell r="C1086" t="str">
            <v>Outras despesas de capitaldos quais Dotação Provisional</v>
          </cell>
        </row>
        <row r="1088">
          <cell r="C1088" t="str">
            <v>OPERACOES EXTRA-ORCAMENTAIS DESPESA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0E4A9-EC9F-46E3-B867-C04F0200550B}">
  <sheetPr codeName="Folha2">
    <tabColor theme="6" tint="-0.499984740745262"/>
  </sheetPr>
  <dimension ref="A1"/>
  <sheetViews>
    <sheetView showGridLines="0" tabSelected="1" zoomScale="85" zoomScaleNormal="85" workbookViewId="0">
      <selection activeCell="C1" sqref="C1"/>
    </sheetView>
  </sheetViews>
  <sheetFormatPr defaultRowHeight="12.75"/>
  <sheetData/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O87"/>
  <sheetViews>
    <sheetView showGridLines="0" zoomScale="120" zoomScaleNormal="120" zoomScalePageLayoutView="115" workbookViewId="0">
      <selection activeCell="K19" sqref="K19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7" width="9.7109375" style="187" customWidth="1"/>
    <col min="8" max="8" width="8.42578125" style="187" customWidth="1"/>
    <col min="9" max="10" width="8.28515625" style="187" customWidth="1"/>
    <col min="11" max="11" width="8.140625" style="187" customWidth="1"/>
    <col min="12" max="12" width="12.5703125" style="187" customWidth="1"/>
    <col min="13" max="13" width="7" style="187" bestFit="1" customWidth="1"/>
    <col min="14" max="14" width="12.7109375" style="187" customWidth="1"/>
    <col min="15" max="15" width="12.85546875" style="187" customWidth="1"/>
    <col min="16" max="16" width="8.85546875" style="187" customWidth="1"/>
    <col min="17" max="17" width="7.28515625" style="186" customWidth="1"/>
    <col min="18" max="28" width="11.42578125" style="186" customWidth="1"/>
    <col min="29" max="29" width="9.140625" style="186" customWidth="1"/>
    <col min="30" max="33" width="11.42578125" style="186" customWidth="1"/>
    <col min="34" max="34" width="22.28515625" style="186" customWidth="1"/>
    <col min="35" max="38" width="8.85546875" style="186"/>
    <col min="39" max="42" width="9.140625" style="186" customWidth="1"/>
    <col min="43" max="44" width="8.85546875" style="186"/>
    <col min="45" max="16384" width="8.85546875" style="187"/>
  </cols>
  <sheetData>
    <row r="1" spans="2:18">
      <c r="C1" s="184"/>
      <c r="D1" s="184"/>
      <c r="E1" s="184"/>
      <c r="F1" s="185"/>
      <c r="G1" s="185"/>
      <c r="H1" s="184"/>
      <c r="I1" s="184"/>
      <c r="J1" s="184"/>
      <c r="K1" s="184"/>
      <c r="L1" s="184"/>
      <c r="M1" s="184"/>
      <c r="N1" s="184"/>
      <c r="O1" s="184"/>
      <c r="P1" s="49"/>
    </row>
    <row r="2" spans="2:18" ht="13.5" customHeight="1">
      <c r="B2" s="188"/>
      <c r="C2" s="256" t="str">
        <f>+IF(Índice!$D$2=1,"QUADRO VIII - Execução orçamental por classificação cruzada orgânica e económica (janeiro-novembro)","TABLE VIII - Budget execution by organic and economic cross-classification (january-november)")</f>
        <v>QUADRO VIII - Execução orçamental por classificação cruzada orgânica e económica (janeiro-novembro)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52" t="str">
        <f>+IF(Índice!$D$2=1,"€ Milhares","€ Thousands")</f>
        <v>€ Milhares</v>
      </c>
      <c r="R2" s="190" t="str">
        <f>+IF(Índice!$D$2=1,"índice","Index")</f>
        <v>índice</v>
      </c>
    </row>
    <row r="3" spans="2:18" ht="48" customHeight="1">
      <c r="C3" s="191"/>
      <c r="D3" s="192" t="str">
        <f>+IF(Índice!$D$2=1,"Assembleia Legislativa","Parliament of Madeira")</f>
        <v>Assembleia Legislativa</v>
      </c>
      <c r="E3" s="192" t="str">
        <f>+IF(Índice!$D$2=1,"Presidência do Governo","Presidency of the Government")</f>
        <v>Presidência do Governo</v>
      </c>
      <c r="F3" s="192" t="str">
        <f>+IF(Índice!$D$2=1,"Educação, Ciência e Tecnologia","Education, Science and Technology")</f>
        <v>Educação, Ciência e Tecnologia</v>
      </c>
      <c r="G3" s="192" t="str">
        <f>+IF(Índice!$D$2=1,"Economia","Economy")</f>
        <v>Economia</v>
      </c>
      <c r="H3" s="192" t="str">
        <f>+IF(Índice!$D$2=1,"Finanças","Finances")</f>
        <v>Finanças</v>
      </c>
      <c r="I3" s="192" t="str">
        <f>+IF(Índice!$D$2=1,"Saúde e Proteção Civil","Health and Civil Protection")</f>
        <v>Saúde e Proteção Civil</v>
      </c>
      <c r="J3" s="192" t="str">
        <f>+IF(Índice!$D$2=1,"Turismo e Cultura","Tourism and Culture")</f>
        <v>Turismo e Cultura</v>
      </c>
      <c r="K3" s="192" t="str">
        <f>+IF(Índice!$D$2=1,"Inclusão Social e Cidadania","Social Inclusion and Citizenship")</f>
        <v>Inclusão Social e Cidadania</v>
      </c>
      <c r="L3" s="192" t="str">
        <f>+IF(Índice!$D$2=1,"Ambiente, Recursos Naturais e Alterações Climáticas","Environment, Natural Resources and Climate Changes")</f>
        <v>Ambiente, Recursos Naturais e Alterações Climáticas</v>
      </c>
      <c r="M3" s="192" t="str">
        <f>+IF(Índice!$D$2=1,"Mar e Pescas","Sea and fisheries")</f>
        <v>Mar e Pescas</v>
      </c>
      <c r="N3" s="192" t="str">
        <f>+IF(Índice!$D$2=1,"Agricultura e Desenvolvimento Rural","Agriculture and Rural Development")</f>
        <v>Agricultura e Desenvolvimento Rural</v>
      </c>
      <c r="O3" s="192" t="str">
        <f>+IF(Índice!$D$2=1,"Equipamentos e Infraestruturas","Equipment and infrastructures")</f>
        <v>Equipamentos e Infraestruturas</v>
      </c>
      <c r="P3" s="193" t="s">
        <v>5</v>
      </c>
    </row>
    <row r="4" spans="2:18" ht="27" customHeight="1">
      <c r="C4" s="253" t="str">
        <f>+IF(Índice!$D$2=1,"Despesa corrente","Current expenditure")</f>
        <v>Despesa corrente</v>
      </c>
      <c r="D4" s="194">
        <v>13150</v>
      </c>
      <c r="E4" s="194">
        <v>2486.5178300000002</v>
      </c>
      <c r="F4" s="194">
        <v>393666.02286000008</v>
      </c>
      <c r="G4" s="194">
        <v>37346.54679</v>
      </c>
      <c r="H4" s="194">
        <v>166657.92937999999</v>
      </c>
      <c r="I4" s="194">
        <v>348224.02130000002</v>
      </c>
      <c r="J4" s="194">
        <v>27979.93564</v>
      </c>
      <c r="K4" s="194">
        <v>20697.653319999998</v>
      </c>
      <c r="L4" s="194">
        <v>16586.213029999995</v>
      </c>
      <c r="M4" s="194">
        <v>6654.078059999998</v>
      </c>
      <c r="N4" s="194">
        <v>26201.520559999994</v>
      </c>
      <c r="O4" s="194">
        <v>104645.84983000001</v>
      </c>
      <c r="P4" s="194">
        <v>1164296.2886000001</v>
      </c>
    </row>
    <row r="5" spans="2:18" ht="15" customHeight="1">
      <c r="B5" s="195"/>
      <c r="C5" s="104" t="str">
        <f>+IF(Índice!$D$2=1,"Despesas com o pessoal","Compensation of employees")</f>
        <v>Despesas com o pessoal</v>
      </c>
      <c r="D5" s="196">
        <v>0</v>
      </c>
      <c r="E5" s="196">
        <v>1605.8010300000001</v>
      </c>
      <c r="F5" s="196">
        <v>307854.95304000005</v>
      </c>
      <c r="G5" s="196">
        <v>6348.2745799999993</v>
      </c>
      <c r="H5" s="196">
        <v>28091.213520000012</v>
      </c>
      <c r="I5" s="196">
        <v>4909.6320700000006</v>
      </c>
      <c r="J5" s="196">
        <v>11496.524259999998</v>
      </c>
      <c r="K5" s="196">
        <v>5155.3231400000004</v>
      </c>
      <c r="L5" s="196">
        <v>5334.0740999999971</v>
      </c>
      <c r="M5" s="196">
        <v>5327.1952399999991</v>
      </c>
      <c r="N5" s="196">
        <v>16539.484489999999</v>
      </c>
      <c r="O5" s="196">
        <v>14725.477489999999</v>
      </c>
      <c r="P5" s="196">
        <v>407387.95295999997</v>
      </c>
      <c r="Q5" s="21"/>
    </row>
    <row r="6" spans="2:18" ht="15" customHeight="1">
      <c r="B6" s="195"/>
      <c r="C6" s="109" t="str">
        <f>+IF(Índice!$D$2=1,"Remunerações Certas e Permanentes","Certain and permanent wages")</f>
        <v>Remunerações Certas e Permanentes</v>
      </c>
      <c r="D6" s="197">
        <v>0</v>
      </c>
      <c r="E6" s="198">
        <v>1270.2786100000001</v>
      </c>
      <c r="F6" s="198">
        <v>253748.67737000008</v>
      </c>
      <c r="G6" s="198">
        <v>5243.0364999999993</v>
      </c>
      <c r="H6" s="198">
        <v>21663.84510000001</v>
      </c>
      <c r="I6" s="198">
        <v>3996.4553900000001</v>
      </c>
      <c r="J6" s="198">
        <v>9498.0316099999982</v>
      </c>
      <c r="K6" s="198">
        <v>4155.3610600000002</v>
      </c>
      <c r="L6" s="198">
        <v>4435.6168199999975</v>
      </c>
      <c r="M6" s="198">
        <v>4294.8472199999997</v>
      </c>
      <c r="N6" s="198">
        <v>13391.577649999997</v>
      </c>
      <c r="O6" s="198">
        <v>12081.467070000001</v>
      </c>
      <c r="P6" s="198">
        <v>333779.19440000015</v>
      </c>
    </row>
    <row r="7" spans="2:18" ht="15" customHeight="1">
      <c r="B7" s="195"/>
      <c r="C7" s="109" t="str">
        <f>+IF(Índice!$D$2=1,"Abonos Variáveis ou Eventuais","Variable or contingent bonuses")</f>
        <v>Abonos Variáveis ou Eventuais</v>
      </c>
      <c r="D7" s="197">
        <v>0</v>
      </c>
      <c r="E7" s="198">
        <v>22.441479999999999</v>
      </c>
      <c r="F7" s="198">
        <v>3080.8807100000013</v>
      </c>
      <c r="G7" s="198">
        <v>54.542349999999999</v>
      </c>
      <c r="H7" s="198">
        <v>1800.7494400000003</v>
      </c>
      <c r="I7" s="198">
        <v>67.209530000000001</v>
      </c>
      <c r="J7" s="198">
        <v>101.73014000000001</v>
      </c>
      <c r="K7" s="198">
        <v>174.09969000000001</v>
      </c>
      <c r="L7" s="198">
        <v>35.626519999999999</v>
      </c>
      <c r="M7" s="198">
        <v>159.09926999999999</v>
      </c>
      <c r="N7" s="198">
        <v>367.0852900000001</v>
      </c>
      <c r="O7" s="198">
        <v>218.57359999999997</v>
      </c>
      <c r="P7" s="198">
        <v>6082.0380200000009</v>
      </c>
    </row>
    <row r="8" spans="2:18" ht="15" customHeight="1">
      <c r="B8" s="195"/>
      <c r="C8" s="109" t="str">
        <f>+IF(Índice!$D$2=1,"Segurança social","Social security")</f>
        <v>Segurança social</v>
      </c>
      <c r="D8" s="197">
        <v>0</v>
      </c>
      <c r="E8" s="198">
        <v>313.08094</v>
      </c>
      <c r="F8" s="198">
        <v>51025.394959999976</v>
      </c>
      <c r="G8" s="198">
        <v>1050.6957299999999</v>
      </c>
      <c r="H8" s="198">
        <v>4626.6189800000011</v>
      </c>
      <c r="I8" s="198">
        <v>845.96715000000006</v>
      </c>
      <c r="J8" s="198">
        <v>1896.7625100000005</v>
      </c>
      <c r="K8" s="198">
        <v>825.86239</v>
      </c>
      <c r="L8" s="198">
        <v>862.83075999999994</v>
      </c>
      <c r="M8" s="198">
        <v>873.24875000000009</v>
      </c>
      <c r="N8" s="198">
        <v>2780.8215499999997</v>
      </c>
      <c r="O8" s="198">
        <v>2425.4368199999994</v>
      </c>
      <c r="P8" s="198">
        <v>67526.720539999966</v>
      </c>
    </row>
    <row r="9" spans="2:18" ht="24.95" customHeight="1">
      <c r="B9" s="195"/>
      <c r="C9" s="104" t="str">
        <f>IF(Índice!$D$2=1,"Aquisição de bens e serviços","Purchase of goods and services")</f>
        <v>Aquisição de bens e serviços</v>
      </c>
      <c r="D9" s="196">
        <v>0</v>
      </c>
      <c r="E9" s="196">
        <v>811.20029999999997</v>
      </c>
      <c r="F9" s="196">
        <v>20799.186959999995</v>
      </c>
      <c r="G9" s="196">
        <v>1526.1736500000002</v>
      </c>
      <c r="H9" s="196">
        <v>31450.075479999981</v>
      </c>
      <c r="I9" s="196">
        <v>819.68605000000002</v>
      </c>
      <c r="J9" s="196">
        <v>7062.6574900000014</v>
      </c>
      <c r="K9" s="196">
        <v>541.11816999999996</v>
      </c>
      <c r="L9" s="196">
        <v>1036.54403</v>
      </c>
      <c r="M9" s="196">
        <v>1101.6120799999994</v>
      </c>
      <c r="N9" s="196">
        <v>3336.0614499999992</v>
      </c>
      <c r="O9" s="196">
        <v>83513.671669999996</v>
      </c>
      <c r="P9" s="196">
        <v>151997.98732999997</v>
      </c>
    </row>
    <row r="10" spans="2:18" ht="15" customHeight="1">
      <c r="B10" s="195"/>
      <c r="C10" s="199" t="str">
        <f>IF(Índice!$D$2=1,"Aquisição de bens","Purchase of goods")</f>
        <v>Aquisição de bens</v>
      </c>
      <c r="D10" s="197">
        <v>0</v>
      </c>
      <c r="E10" s="198">
        <v>120.37586999999999</v>
      </c>
      <c r="F10" s="198">
        <v>13873.486960000002</v>
      </c>
      <c r="G10" s="198">
        <v>147.47501000000003</v>
      </c>
      <c r="H10" s="198">
        <v>559.0250000000002</v>
      </c>
      <c r="I10" s="198">
        <v>143.04499000000007</v>
      </c>
      <c r="J10" s="198">
        <v>1611.4960600000004</v>
      </c>
      <c r="K10" s="198">
        <v>7.2429900000000007</v>
      </c>
      <c r="L10" s="198">
        <v>41.449539999999999</v>
      </c>
      <c r="M10" s="198">
        <v>108.05737000000001</v>
      </c>
      <c r="N10" s="198">
        <v>610.19276000000025</v>
      </c>
      <c r="O10" s="198">
        <v>1392.19867</v>
      </c>
      <c r="P10" s="198">
        <v>18614.045220000004</v>
      </c>
    </row>
    <row r="11" spans="2:18" ht="15" customHeight="1">
      <c r="B11" s="195"/>
      <c r="C11" s="199" t="str">
        <f>IF(Índice!$D$2=1,"Aquisição de serviços","Purchase of services")</f>
        <v>Aquisição de serviços</v>
      </c>
      <c r="D11" s="197">
        <v>0</v>
      </c>
      <c r="E11" s="198">
        <v>690.82443000000001</v>
      </c>
      <c r="F11" s="198">
        <v>6925.6999999999944</v>
      </c>
      <c r="G11" s="198">
        <v>1378.6986400000001</v>
      </c>
      <c r="H11" s="198">
        <v>30891.05047999998</v>
      </c>
      <c r="I11" s="198">
        <v>676.64105999999992</v>
      </c>
      <c r="J11" s="198">
        <v>5451.161430000001</v>
      </c>
      <c r="K11" s="198">
        <v>533.87518</v>
      </c>
      <c r="L11" s="198">
        <v>995.09449000000006</v>
      </c>
      <c r="M11" s="198">
        <v>993.55470999999943</v>
      </c>
      <c r="N11" s="198">
        <v>2725.8686899999989</v>
      </c>
      <c r="O11" s="198">
        <v>82121.472999999998</v>
      </c>
      <c r="P11" s="198">
        <v>133383.94210999997</v>
      </c>
    </row>
    <row r="12" spans="2:18" ht="15" customHeight="1">
      <c r="B12" s="195"/>
      <c r="C12" s="104" t="str">
        <f>+IF(Índice!$D$2=1,"Juros e outros encargos","Interests and other charges")</f>
        <v>Juros e outros encargos</v>
      </c>
      <c r="D12" s="198">
        <v>0</v>
      </c>
      <c r="E12" s="198">
        <v>0</v>
      </c>
      <c r="F12" s="198">
        <v>13.43294</v>
      </c>
      <c r="G12" s="198">
        <v>1.5E-3</v>
      </c>
      <c r="H12" s="198">
        <v>100450.26230999999</v>
      </c>
      <c r="I12" s="198">
        <v>2.1399999999999999E-2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39.403669999999998</v>
      </c>
      <c r="P12" s="198">
        <v>100503.12181999999</v>
      </c>
    </row>
    <row r="13" spans="2:18" ht="15" customHeight="1">
      <c r="B13" s="195"/>
      <c r="C13" s="104" t="str">
        <f>+IF(Índice!$D$2=1,"Transferências correntes","Current transfers")</f>
        <v>Transferências correntes</v>
      </c>
      <c r="D13" s="196">
        <v>13150</v>
      </c>
      <c r="E13" s="196">
        <v>69.516500000000008</v>
      </c>
      <c r="F13" s="196">
        <v>64962.365780000007</v>
      </c>
      <c r="G13" s="196">
        <v>12597.006159999999</v>
      </c>
      <c r="H13" s="196">
        <v>6038.0298199999988</v>
      </c>
      <c r="I13" s="196">
        <v>342491.20510000002</v>
      </c>
      <c r="J13" s="196">
        <v>9410.1175399999993</v>
      </c>
      <c r="K13" s="196">
        <v>15001.212009999999</v>
      </c>
      <c r="L13" s="196">
        <v>7704.6505200000001</v>
      </c>
      <c r="M13" s="196">
        <v>82.850169999999991</v>
      </c>
      <c r="N13" s="196">
        <v>6302.8815500000001</v>
      </c>
      <c r="O13" s="196">
        <v>6290.3433699999996</v>
      </c>
      <c r="P13" s="196">
        <v>484100.17852000007</v>
      </c>
    </row>
    <row r="14" spans="2:18" ht="15" customHeight="1">
      <c r="B14" s="195"/>
      <c r="C14" s="109" t="str">
        <f>IF(Índice!$D$2=1,"Administração Pública","Public Administration")</f>
        <v>Administração Pública</v>
      </c>
      <c r="D14" s="200">
        <v>13150</v>
      </c>
      <c r="E14" s="200">
        <v>0</v>
      </c>
      <c r="F14" s="200">
        <v>16851.859649999999</v>
      </c>
      <c r="G14" s="200">
        <v>11651.38639</v>
      </c>
      <c r="H14" s="200">
        <v>5857.6283899999989</v>
      </c>
      <c r="I14" s="200">
        <v>339536.94941</v>
      </c>
      <c r="J14" s="200">
        <v>0</v>
      </c>
      <c r="K14" s="200">
        <v>4996.7455899999995</v>
      </c>
      <c r="L14" s="200">
        <v>7701.0277699999997</v>
      </c>
      <c r="M14" s="200">
        <v>0</v>
      </c>
      <c r="N14" s="200">
        <v>4652.9483099999998</v>
      </c>
      <c r="O14" s="200">
        <v>6264.54061</v>
      </c>
      <c r="P14" s="200">
        <v>410663.08611999999</v>
      </c>
    </row>
    <row r="15" spans="2:18" ht="15" customHeight="1">
      <c r="B15" s="195"/>
      <c r="C15" s="201" t="str">
        <f>IF(Índice!$D$2=1,"Administração Central","Central Administration")</f>
        <v>Administração Central</v>
      </c>
      <c r="D15" s="197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230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230</v>
      </c>
    </row>
    <row r="16" spans="2:18" ht="15" customHeight="1">
      <c r="B16" s="195"/>
      <c r="C16" s="201" t="str">
        <f>IF(Índice!$D$2=1,"Administração Regional","Regional Administration")</f>
        <v>Administração Regional</v>
      </c>
      <c r="D16" s="198">
        <v>13150</v>
      </c>
      <c r="E16" s="198">
        <v>0</v>
      </c>
      <c r="F16" s="198">
        <v>16851.859649999999</v>
      </c>
      <c r="G16" s="198">
        <v>11651.38639</v>
      </c>
      <c r="H16" s="198">
        <v>5857.6283899999989</v>
      </c>
      <c r="I16" s="198">
        <v>339306.94941</v>
      </c>
      <c r="J16" s="198">
        <v>0</v>
      </c>
      <c r="K16" s="198">
        <v>4996.7455899999995</v>
      </c>
      <c r="L16" s="198">
        <v>7701.0277699999997</v>
      </c>
      <c r="M16" s="198">
        <v>0</v>
      </c>
      <c r="N16" s="198">
        <v>4652.9483099999998</v>
      </c>
      <c r="O16" s="198">
        <v>6264.54061</v>
      </c>
      <c r="P16" s="198">
        <v>410433.08611999999</v>
      </c>
    </row>
    <row r="17" spans="2:16" ht="15" customHeight="1">
      <c r="B17" s="195"/>
      <c r="C17" s="201" t="str">
        <f>IF(Índice!$D$2=1,"Administração Local","Local Administration")</f>
        <v>Administração Local</v>
      </c>
      <c r="D17" s="197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2:16" ht="15" customHeight="1">
      <c r="B18" s="195"/>
      <c r="C18" s="201" t="str">
        <f>+IF(Índice!$D$2=1,"Segurança social","Social security")</f>
        <v>Segurança social</v>
      </c>
      <c r="D18" s="197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2:16" ht="15" customHeight="1">
      <c r="B19" s="195"/>
      <c r="C19" s="109" t="str">
        <f>+IF(Índice!$D$2=1,"Outras transferências correntes","Other current transfers")</f>
        <v>Outras transferências correntes</v>
      </c>
      <c r="D19" s="200">
        <v>0</v>
      </c>
      <c r="E19" s="200">
        <v>69.516500000000008</v>
      </c>
      <c r="F19" s="200">
        <v>48110.506130000009</v>
      </c>
      <c r="G19" s="200">
        <v>945.6197699999999</v>
      </c>
      <c r="H19" s="200">
        <v>180.40142999999998</v>
      </c>
      <c r="I19" s="200">
        <v>2954.2556900000004</v>
      </c>
      <c r="J19" s="200">
        <v>9410.1175399999993</v>
      </c>
      <c r="K19" s="200">
        <v>10004.466420000001</v>
      </c>
      <c r="L19" s="200">
        <v>3.6227499999999999</v>
      </c>
      <c r="M19" s="200">
        <v>82.850169999999991</v>
      </c>
      <c r="N19" s="200">
        <v>1649.9332400000001</v>
      </c>
      <c r="O19" s="200">
        <v>25.802759999999999</v>
      </c>
      <c r="P19" s="200">
        <v>73437.092400000009</v>
      </c>
    </row>
    <row r="20" spans="2:16" hidden="1">
      <c r="B20" s="195"/>
      <c r="C20" s="187">
        <v>0</v>
      </c>
      <c r="D20" s="198">
        <v>0</v>
      </c>
      <c r="E20" s="198">
        <v>0</v>
      </c>
      <c r="F20" s="198">
        <v>16061.537329999994</v>
      </c>
      <c r="G20" s="198">
        <v>293.7</v>
      </c>
      <c r="H20" s="198">
        <v>0</v>
      </c>
      <c r="I20" s="198">
        <v>0</v>
      </c>
      <c r="J20" s="198">
        <v>17.75</v>
      </c>
      <c r="K20" s="198">
        <v>0</v>
      </c>
      <c r="L20" s="198">
        <v>0</v>
      </c>
      <c r="M20" s="198">
        <v>0</v>
      </c>
      <c r="N20" s="198">
        <v>499.03160000000003</v>
      </c>
      <c r="O20" s="198">
        <v>1.234</v>
      </c>
      <c r="P20" s="198">
        <v>16873.252929999995</v>
      </c>
    </row>
    <row r="21" spans="2:16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2:16" hidden="1">
      <c r="B22" s="195"/>
      <c r="C22" s="104">
        <v>0</v>
      </c>
      <c r="D22" s="198">
        <v>0</v>
      </c>
      <c r="E22" s="198">
        <v>24.5</v>
      </c>
      <c r="F22" s="198">
        <v>25542.038110000016</v>
      </c>
      <c r="G22" s="198">
        <v>631.70718999999997</v>
      </c>
      <c r="H22" s="198">
        <v>50.619959999999999</v>
      </c>
      <c r="I22" s="198">
        <v>2921.8847400000004</v>
      </c>
      <c r="J22" s="198">
        <v>9154.1061299999983</v>
      </c>
      <c r="K22" s="198">
        <v>8428.1835600000013</v>
      </c>
      <c r="L22" s="198">
        <v>0</v>
      </c>
      <c r="M22" s="198">
        <v>60</v>
      </c>
      <c r="N22" s="198">
        <v>1045.9563900000001</v>
      </c>
      <c r="O22" s="198">
        <v>0</v>
      </c>
      <c r="P22" s="198">
        <v>47858.996080000019</v>
      </c>
    </row>
    <row r="23" spans="2:16" hidden="1">
      <c r="B23" s="195"/>
      <c r="C23" s="104">
        <v>0</v>
      </c>
      <c r="D23" s="198">
        <v>0</v>
      </c>
      <c r="E23" s="198">
        <v>0</v>
      </c>
      <c r="F23" s="198">
        <v>6506.9306900000001</v>
      </c>
      <c r="G23" s="198">
        <v>20.212579999999999</v>
      </c>
      <c r="H23" s="198">
        <v>110.72446999999998</v>
      </c>
      <c r="I23" s="198">
        <v>32.370950000000001</v>
      </c>
      <c r="J23" s="198">
        <v>213.19640999999999</v>
      </c>
      <c r="K23" s="198">
        <v>1576.28286</v>
      </c>
      <c r="L23" s="198">
        <v>3.6227499999999999</v>
      </c>
      <c r="M23" s="198">
        <v>22.850169999999999</v>
      </c>
      <c r="N23" s="198">
        <v>104.94525</v>
      </c>
      <c r="O23" s="198">
        <v>24.568759999999997</v>
      </c>
      <c r="P23" s="198">
        <v>8615.7048900000009</v>
      </c>
    </row>
    <row r="24" spans="2:16" hidden="1">
      <c r="B24" s="195"/>
      <c r="C24" s="187">
        <v>0</v>
      </c>
      <c r="D24" s="198">
        <v>0</v>
      </c>
      <c r="E24" s="198">
        <v>45.016500000000001</v>
      </c>
      <c r="F24" s="198">
        <v>0</v>
      </c>
      <c r="G24" s="198">
        <v>0</v>
      </c>
      <c r="H24" s="198">
        <v>19.056999999999999</v>
      </c>
      <c r="I24" s="198">
        <v>0</v>
      </c>
      <c r="J24" s="198">
        <v>25.065000000000001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89.138499999999993</v>
      </c>
    </row>
    <row r="25" spans="2:16" ht="15" customHeight="1">
      <c r="B25" s="195"/>
      <c r="C25" s="104" t="str">
        <f>+IF(Índice!$D$2=1,"Subsídios","Subsidies")</f>
        <v>Subsídios</v>
      </c>
      <c r="D25" s="198">
        <v>0</v>
      </c>
      <c r="E25" s="198">
        <v>0</v>
      </c>
      <c r="F25" s="198">
        <v>0</v>
      </c>
      <c r="G25" s="198">
        <v>16873.34966</v>
      </c>
      <c r="H25" s="198">
        <v>0</v>
      </c>
      <c r="I25" s="198">
        <v>0</v>
      </c>
      <c r="J25" s="198">
        <v>0</v>
      </c>
      <c r="K25" s="198">
        <v>0</v>
      </c>
      <c r="L25" s="198">
        <v>2493.92</v>
      </c>
      <c r="M25" s="198">
        <v>100.96817000000001</v>
      </c>
      <c r="N25" s="198">
        <v>4.8155100000000006</v>
      </c>
      <c r="O25" s="198">
        <v>0</v>
      </c>
      <c r="P25" s="198">
        <v>19473.053339999999</v>
      </c>
    </row>
    <row r="26" spans="2:16" ht="15" customHeight="1">
      <c r="B26" s="195"/>
      <c r="C26" s="104" t="str">
        <f>+IF(Índice!$D$2=1,"Outras despesas correntes","Other current expenditures")</f>
        <v>Outras despesas correntes</v>
      </c>
      <c r="D26" s="198">
        <v>0</v>
      </c>
      <c r="E26" s="198">
        <v>0</v>
      </c>
      <c r="F26" s="198">
        <v>36.084139999999998</v>
      </c>
      <c r="G26" s="198">
        <v>1.7412399999999999</v>
      </c>
      <c r="H26" s="198">
        <v>628.34825000000001</v>
      </c>
      <c r="I26" s="198">
        <v>3.47668</v>
      </c>
      <c r="J26" s="198">
        <v>10.63635</v>
      </c>
      <c r="K26" s="198">
        <v>0</v>
      </c>
      <c r="L26" s="198">
        <v>17.024379999999997</v>
      </c>
      <c r="M26" s="198">
        <v>41.452400000000004</v>
      </c>
      <c r="N26" s="198">
        <v>18.277560000000001</v>
      </c>
      <c r="O26" s="198">
        <v>76.953630000000004</v>
      </c>
      <c r="P26" s="198">
        <v>833.99462999999992</v>
      </c>
    </row>
    <row r="27" spans="2:16" ht="24.95" customHeight="1">
      <c r="B27" s="195"/>
      <c r="C27" s="202" t="str">
        <f>+IF(Índice!$D$2=1,"Despesa de capital","Capital expenditure")</f>
        <v>Despesa de capital</v>
      </c>
      <c r="D27" s="32">
        <v>70</v>
      </c>
      <c r="E27" s="32">
        <v>6.3198299999999996</v>
      </c>
      <c r="F27" s="32">
        <v>6375.0431099999987</v>
      </c>
      <c r="G27" s="32">
        <v>15338.416349999996</v>
      </c>
      <c r="H27" s="32">
        <v>9961.8097799999996</v>
      </c>
      <c r="I27" s="32">
        <v>819.86759000000006</v>
      </c>
      <c r="J27" s="32">
        <v>4014.7678900000001</v>
      </c>
      <c r="K27" s="32">
        <v>1298.2652200000002</v>
      </c>
      <c r="L27" s="32">
        <v>2321.0882999999999</v>
      </c>
      <c r="M27" s="32">
        <v>612.54174999999998</v>
      </c>
      <c r="N27" s="32">
        <v>5907.4454599999999</v>
      </c>
      <c r="O27" s="32">
        <v>81740.295220000029</v>
      </c>
      <c r="P27" s="32">
        <v>128465.86050000004</v>
      </c>
    </row>
    <row r="28" spans="2:16" ht="15" customHeight="1">
      <c r="B28" s="195"/>
      <c r="C28" s="104" t="str">
        <f>+IF(Índice!$D$2=1,"Investimento","Investment")</f>
        <v>Investimento</v>
      </c>
      <c r="D28" s="198">
        <v>0</v>
      </c>
      <c r="E28" s="198">
        <v>6.3198299999999996</v>
      </c>
      <c r="F28" s="198">
        <v>2126.8656099999994</v>
      </c>
      <c r="G28" s="198">
        <v>34.998580000000004</v>
      </c>
      <c r="H28" s="198">
        <v>7699.1260999999995</v>
      </c>
      <c r="I28" s="198">
        <v>12.472020000000001</v>
      </c>
      <c r="J28" s="198">
        <v>3746.0291400000001</v>
      </c>
      <c r="K28" s="198">
        <v>6.3284899999999995</v>
      </c>
      <c r="L28" s="198">
        <v>922.34948999999983</v>
      </c>
      <c r="M28" s="198">
        <v>115.642</v>
      </c>
      <c r="N28" s="198">
        <v>419.80835000000002</v>
      </c>
      <c r="O28" s="198">
        <v>72419.948270000037</v>
      </c>
      <c r="P28" s="198">
        <v>87509.887880000038</v>
      </c>
    </row>
    <row r="29" spans="2:16" ht="15" customHeight="1">
      <c r="C29" s="104" t="str">
        <f>+IF(Índice!$D$2=1,"Transferências capital","Capital transfers")</f>
        <v>Transferências capital</v>
      </c>
      <c r="D29" s="196">
        <v>70</v>
      </c>
      <c r="E29" s="196">
        <v>0</v>
      </c>
      <c r="F29" s="196">
        <v>4248.1774999999998</v>
      </c>
      <c r="G29" s="196">
        <v>15303.417769999996</v>
      </c>
      <c r="H29" s="196">
        <v>2262.6836800000001</v>
      </c>
      <c r="I29" s="196">
        <v>807.39557000000002</v>
      </c>
      <c r="J29" s="196">
        <v>268.73874999999998</v>
      </c>
      <c r="K29" s="196">
        <v>1291.9367300000001</v>
      </c>
      <c r="L29" s="196">
        <v>1398.7388100000001</v>
      </c>
      <c r="M29" s="196">
        <v>496.89974999999998</v>
      </c>
      <c r="N29" s="196">
        <v>5487.6371099999997</v>
      </c>
      <c r="O29" s="196">
        <v>9320.3469499999992</v>
      </c>
      <c r="P29" s="196">
        <v>40955.97262</v>
      </c>
    </row>
    <row r="30" spans="2:16" ht="15" customHeight="1">
      <c r="C30" s="109" t="str">
        <f>IF(Índice!$D$2=1,"Administração Pública","Public Administration")</f>
        <v>Administração Pública</v>
      </c>
      <c r="D30" s="200">
        <v>70</v>
      </c>
      <c r="E30" s="200">
        <v>0</v>
      </c>
      <c r="F30" s="200">
        <v>2567.2084599999998</v>
      </c>
      <c r="G30" s="200">
        <v>15303.417769999996</v>
      </c>
      <c r="H30" s="200">
        <v>2237.7065000000002</v>
      </c>
      <c r="I30" s="200">
        <v>705.54957000000002</v>
      </c>
      <c r="J30" s="200">
        <v>0</v>
      </c>
      <c r="K30" s="200">
        <v>1.5833900000000001</v>
      </c>
      <c r="L30" s="200">
        <v>63.426269999999995</v>
      </c>
      <c r="M30" s="200">
        <v>496.89974999999998</v>
      </c>
      <c r="N30" s="200">
        <v>5487.6371099999997</v>
      </c>
      <c r="O30" s="200">
        <v>7986.6724299999987</v>
      </c>
      <c r="P30" s="200">
        <v>34920.101249999992</v>
      </c>
    </row>
    <row r="31" spans="2:16" ht="15" customHeight="1">
      <c r="C31" s="201" t="str">
        <f>IF(Índice!$D$2=1,"Administração Central","Central Administration")</f>
        <v>Administração Central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496.89974999999998</v>
      </c>
      <c r="N31" s="198">
        <v>5369.0713900000001</v>
      </c>
      <c r="O31" s="198">
        <v>0</v>
      </c>
      <c r="P31" s="198">
        <v>5865.9711399999997</v>
      </c>
    </row>
    <row r="32" spans="2:16" ht="15" customHeight="1">
      <c r="C32" s="201" t="str">
        <f>IF(Índice!$D$2=1,"Administração Regional","Regional Administration")</f>
        <v>Administração Regional</v>
      </c>
      <c r="D32" s="198">
        <v>70</v>
      </c>
      <c r="E32" s="198">
        <v>0</v>
      </c>
      <c r="F32" s="198">
        <v>2567.2084599999998</v>
      </c>
      <c r="G32" s="198">
        <v>15303.417769999996</v>
      </c>
      <c r="H32" s="198">
        <v>1414.7597000000001</v>
      </c>
      <c r="I32" s="198">
        <v>705.54957000000002</v>
      </c>
      <c r="J32" s="198">
        <v>0</v>
      </c>
      <c r="K32" s="198">
        <v>1.5833900000000001</v>
      </c>
      <c r="L32" s="198">
        <v>63.426269999999995</v>
      </c>
      <c r="M32" s="198">
        <v>0</v>
      </c>
      <c r="N32" s="198">
        <v>118.56572000000001</v>
      </c>
      <c r="O32" s="198">
        <v>7986.6724299999987</v>
      </c>
      <c r="P32" s="198">
        <v>28231.183309999989</v>
      </c>
    </row>
    <row r="33" spans="1:171" ht="15" customHeight="1">
      <c r="C33" s="201" t="str">
        <f>IF(Índice!$D$2=1,"Administração Local","Local Administration")</f>
        <v>Administração Local</v>
      </c>
      <c r="D33" s="198">
        <v>0</v>
      </c>
      <c r="E33" s="198">
        <v>0</v>
      </c>
      <c r="F33" s="198">
        <v>0</v>
      </c>
      <c r="G33" s="198">
        <v>0</v>
      </c>
      <c r="H33" s="198">
        <v>822.94679999999994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822.94679999999994</v>
      </c>
    </row>
    <row r="34" spans="1:171" ht="15" customHeight="1">
      <c r="C34" s="201" t="str">
        <f>+IF(Índice!$D$2=1,"Segurança social","Social security")</f>
        <v>Segurança social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71" ht="15" customHeight="1">
      <c r="C35" s="109" t="str">
        <f>+IF(Índice!$D$2=1,"Outras transferências de capital","Other capital transfers")</f>
        <v>Outras transferências de capital</v>
      </c>
      <c r="D35" s="200">
        <v>0</v>
      </c>
      <c r="E35" s="200">
        <v>0</v>
      </c>
      <c r="F35" s="200">
        <v>1680.9690399999999</v>
      </c>
      <c r="G35" s="200">
        <v>0</v>
      </c>
      <c r="H35" s="200">
        <v>24.977180000000001</v>
      </c>
      <c r="I35" s="200">
        <v>101.846</v>
      </c>
      <c r="J35" s="200">
        <v>268.73874999999998</v>
      </c>
      <c r="K35" s="200">
        <v>1290.3533400000001</v>
      </c>
      <c r="L35" s="200">
        <v>1335.3125400000001</v>
      </c>
      <c r="M35" s="200">
        <v>0</v>
      </c>
      <c r="N35" s="200">
        <v>0</v>
      </c>
      <c r="O35" s="200">
        <v>1333.67452</v>
      </c>
      <c r="P35" s="200">
        <v>6035.8713700000008</v>
      </c>
    </row>
    <row r="36" spans="1:171" ht="15" customHeight="1">
      <c r="C36" s="132" t="s">
        <v>10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71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98"/>
      <c r="P37" s="198"/>
    </row>
    <row r="38" spans="1:171" s="205" customFormat="1" ht="23.25" customHeight="1">
      <c r="A38" s="55"/>
      <c r="B38" s="55"/>
      <c r="C38" s="144" t="str">
        <f>+IF(Índice!$D$2=1,"Despesa efetiva","Effective expenditure")</f>
        <v>Despesa efetiva</v>
      </c>
      <c r="D38" s="204">
        <v>13220</v>
      </c>
      <c r="E38" s="204">
        <v>2492.8376600000001</v>
      </c>
      <c r="F38" s="204">
        <v>400041.06597000011</v>
      </c>
      <c r="G38" s="204">
        <v>52684.963139999993</v>
      </c>
      <c r="H38" s="204">
        <v>176619.73916</v>
      </c>
      <c r="I38" s="204">
        <v>349043.88889</v>
      </c>
      <c r="J38" s="204">
        <v>31994.703529999999</v>
      </c>
      <c r="K38" s="204">
        <v>21995.918539999999</v>
      </c>
      <c r="L38" s="204">
        <v>18907.301329999995</v>
      </c>
      <c r="M38" s="204">
        <v>7266.6198099999983</v>
      </c>
      <c r="N38" s="204">
        <v>32108.966019999993</v>
      </c>
      <c r="O38" s="204">
        <v>186386.14505000005</v>
      </c>
      <c r="P38" s="204">
        <v>1292762.1491</v>
      </c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</row>
    <row r="39" spans="1:171">
      <c r="C39" s="206" t="str">
        <f>+IF(Índice!$D$2=1,"Por memória:","By memory:")</f>
        <v>Por memória: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</row>
    <row r="40" spans="1:171">
      <c r="C40" s="207" t="str">
        <f>+IF(Índice!$D$2=1,"Ativos financeiros","Financial assets")</f>
        <v>Ativos financeiros</v>
      </c>
      <c r="D40" s="208">
        <v>0</v>
      </c>
      <c r="E40" s="208">
        <v>0</v>
      </c>
      <c r="F40" s="208">
        <v>0</v>
      </c>
      <c r="G40" s="208">
        <v>9479.7910800000009</v>
      </c>
      <c r="H40" s="208">
        <v>3649.8625499999998</v>
      </c>
      <c r="I40" s="208">
        <v>0</v>
      </c>
      <c r="J40" s="208">
        <v>0</v>
      </c>
      <c r="K40" s="208">
        <v>0</v>
      </c>
      <c r="L40" s="208">
        <v>0</v>
      </c>
      <c r="M40" s="208">
        <v>0</v>
      </c>
      <c r="N40" s="208">
        <v>141.374</v>
      </c>
      <c r="O40" s="208">
        <v>11241.490379999999</v>
      </c>
      <c r="P40" s="208">
        <v>24512.51801</v>
      </c>
    </row>
    <row r="41" spans="1:171">
      <c r="C41" s="209" t="str">
        <f>+IF(Índice!$D$2=1,"Passivos financeiros","Financial liabilities")</f>
        <v>Passivos financeiros</v>
      </c>
      <c r="D41" s="200">
        <v>0</v>
      </c>
      <c r="E41" s="200">
        <v>0</v>
      </c>
      <c r="F41" s="200">
        <v>0</v>
      </c>
      <c r="G41" s="200">
        <v>0</v>
      </c>
      <c r="H41" s="200">
        <v>214606.04019999996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214606.04019999996</v>
      </c>
    </row>
    <row r="42" spans="1:171">
      <c r="C42" s="210" t="s">
        <v>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  <c r="O42" s="211">
        <v>0</v>
      </c>
      <c r="P42" s="211">
        <v>0</v>
      </c>
    </row>
    <row r="43" spans="1:171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</row>
    <row r="44" spans="1:171" ht="31.5" customHeight="1">
      <c r="C44" s="212" t="str">
        <f>+IF(Índice!$D$2=1,"Operações extraorçamentais","Extra-budgetary operations")</f>
        <v>Operações extraorçamentais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0</v>
      </c>
      <c r="O44" s="213">
        <v>0</v>
      </c>
      <c r="P44" s="213">
        <v>194447.95496999996</v>
      </c>
    </row>
    <row r="45" spans="1:171" hidden="1">
      <c r="C45" s="214">
        <v>0</v>
      </c>
      <c r="D45" s="215">
        <v>0</v>
      </c>
      <c r="E45" s="215">
        <v>0</v>
      </c>
      <c r="F45" s="215">
        <v>0</v>
      </c>
      <c r="G45" s="215">
        <v>1</v>
      </c>
      <c r="H45" s="215">
        <v>2</v>
      </c>
      <c r="I45" s="215">
        <v>3</v>
      </c>
      <c r="J45" s="215">
        <v>4</v>
      </c>
      <c r="K45" s="215">
        <v>5</v>
      </c>
      <c r="L45" s="215">
        <v>6</v>
      </c>
      <c r="M45" s="215">
        <v>7</v>
      </c>
      <c r="N45" s="215">
        <v>8</v>
      </c>
      <c r="O45" s="215">
        <v>9</v>
      </c>
      <c r="P45" s="215">
        <v>10</v>
      </c>
    </row>
    <row r="46" spans="1:171">
      <c r="C46" s="187" t="str">
        <f>+IF(Índice!$D$2=1,"Nota: Estrutura orgânica aprovada pelo Decreto Legislativo Regional n.º 18/2020/M, de 31 de janeiro, em vigor ao abrigo do n.º 1 do artigo 19.º do Decreto Regulamentar Regional n.º 9/2021/M, de 27 de agosto","Note: Organic structure approved by Regional Legislative Decree nr. 18/2020/M of january 31st, in force under Article 19th of Regional Regulatory Decree nr. 9/2021/M of august 27th")</f>
        <v>Nota: Estrutura orgânica aprovada pelo Decreto Legislativo Regional n.º 18/2020/M, de 31 de janeiro, em vigor ao abrigo do n.º 1 do artigo 19.º do Decreto Regulamentar Regional n.º 9/2021/M, de 27 de agosto</v>
      </c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</row>
    <row r="47" spans="1:171">
      <c r="C47" s="336" t="str">
        <f>+IF(Índice!$D$2=1,"Fonte: Secretaria Regional das Finanças","Source: Regional Finance Secretariat")</f>
        <v>Fonte: Secretaria Regional das Finanças</v>
      </c>
      <c r="D47" s="336" t="str">
        <f>+IF(Índice!$D$2="PT","Fonte: Vice-Presidência do Governo Regional","Source: Vice-Presidency of the Regional Government")</f>
        <v>Source: Vice-Presidency of the Regional Government</v>
      </c>
      <c r="E47" s="336" t="str">
        <f>+IF(Índice!$D$2="PT","Fonte: Vice-Presidência do Governo Regional","Source: Vice-Presidency of the Regional Government")</f>
        <v>Source: Vice-Presidency of the Regional Government</v>
      </c>
      <c r="F47" s="198"/>
      <c r="G47" s="198"/>
      <c r="H47" s="198"/>
      <c r="I47" s="198"/>
      <c r="J47" s="198"/>
      <c r="K47" s="198"/>
      <c r="L47" s="198"/>
      <c r="M47" s="198"/>
      <c r="N47" s="198"/>
      <c r="O47" s="198"/>
      <c r="P47" s="198"/>
    </row>
    <row r="48" spans="1:171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</row>
    <row r="49" spans="3:16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</row>
    <row r="50" spans="3:16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</row>
    <row r="51" spans="3:16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</row>
    <row r="52" spans="3:16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</row>
    <row r="53" spans="3:16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</row>
    <row r="54" spans="3:16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</row>
    <row r="55" spans="3:16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</row>
    <row r="56" spans="3:16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</row>
    <row r="57" spans="3:16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</row>
    <row r="58" spans="3:16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</row>
    <row r="59" spans="3:16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</row>
    <row r="60" spans="3:16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</row>
    <row r="61" spans="3:16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</row>
    <row r="62" spans="3:16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</row>
    <row r="63" spans="3:16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</row>
    <row r="64" spans="3:16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</row>
    <row r="65" spans="3:16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</row>
    <row r="66" spans="3:16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</row>
    <row r="67" spans="3:16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</row>
    <row r="68" spans="3:16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</row>
    <row r="69" spans="3:16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</row>
    <row r="70" spans="3:16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</row>
    <row r="71" spans="3:16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</row>
    <row r="72" spans="3:16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</row>
    <row r="73" spans="3:16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</row>
    <row r="74" spans="3:16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</row>
    <row r="75" spans="3:16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</row>
    <row r="76" spans="3:16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</row>
    <row r="77" spans="3:16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</row>
    <row r="78" spans="3:16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</row>
    <row r="79" spans="3:16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</row>
    <row r="80" spans="3:16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</row>
    <row r="81" spans="3:16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</row>
    <row r="82" spans="3:16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</row>
    <row r="83" spans="3:16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</row>
    <row r="84" spans="3:16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</row>
    <row r="85" spans="3:16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</row>
    <row r="86" spans="3:16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</row>
    <row r="87" spans="3:16">
      <c r="C87" s="186"/>
      <c r="D87" s="186"/>
      <c r="E87" s="186"/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</row>
  </sheetData>
  <customSheetViews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7:E47"/>
  </mergeCells>
  <phoneticPr fontId="0" type="noConversion"/>
  <hyperlinks>
    <hyperlink ref="R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K19" sqref="K19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(janeiro-novembro)","TABLE IX - RPEs global balance (january-november)")</f>
        <v>QUADRO IX - Saldo Global do Subsetor - EPR (janeiro-novembro)</v>
      </c>
      <c r="D2" s="100"/>
      <c r="E2" s="52" t="str">
        <f>+IF(Índice!$D$2=1,"€ Milhares","€ Thousands")</f>
        <v>€ Milhares</v>
      </c>
      <c r="G2" s="178" t="str">
        <f>+IF(Índice!$D$2=1,"índice","Index")</f>
        <v>índice</v>
      </c>
    </row>
    <row r="3" spans="2:7">
      <c r="C3" s="130"/>
      <c r="D3" s="173">
        <v>2022</v>
      </c>
      <c r="E3" s="173">
        <v>2023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Entidades Públicas Reclassificadas</v>
      </c>
      <c r="D5" s="82">
        <v>-2093.7207100002561</v>
      </c>
      <c r="E5" s="82">
        <v>-3684.2919299998321</v>
      </c>
    </row>
    <row r="6" spans="2:7">
      <c r="B6" s="29"/>
      <c r="C6" s="103"/>
      <c r="D6" s="103"/>
      <c r="E6" s="103"/>
    </row>
    <row r="7" spans="2:7">
      <c r="B7" s="29"/>
      <c r="C7" s="336" t="str">
        <f>+IF(Índice!$D$2=1,"Fonte: Secretaria Regional das Finanças","Source: Regional Finance Secretariat")</f>
        <v>Fonte: Secretaria Regional das Finanças</v>
      </c>
      <c r="D7" s="336" t="str">
        <f>+IF(Índice!$D$2="PT","Fonte: Vice-Presidência do Governo Regional","Source: Vice-Presidency of the Regional Government")</f>
        <v>Source: Vice-Presidency of the Regional Government</v>
      </c>
      <c r="E7" s="336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K19" sqref="K19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7" t="str">
        <f>+IF(Índice!$D$2=1,"QUADRO X - Execução orçamental dos Serviços e Fundos Autónomos e EPR (janeiro-novembro)","TABLE X - ASFs and RPEs budget execution (january-november)")</f>
        <v>QUADRO X - Execução orçamental dos Serviços e Fundos Autónomos e EPR (janeiro-novembro)</v>
      </c>
      <c r="D2" s="338"/>
      <c r="E2" s="338"/>
      <c r="F2" s="52" t="str">
        <f>+IF(Índice!$D$2=1,"€ Milhares","€ Thousands")</f>
        <v>€ Milhares</v>
      </c>
      <c r="G2" s="97"/>
      <c r="H2" s="178" t="str">
        <f>+IF(Índice!$D$2=1,"índice","Index")</f>
        <v>índice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SFA</v>
      </c>
      <c r="E3" s="127" t="str">
        <f>+IF(Índice!$D$2=1,"EPR","RPE")</f>
        <v>EPR</v>
      </c>
      <c r="F3" s="137" t="s">
        <v>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Saldo global</v>
      </c>
      <c r="D4" s="98">
        <v>11945.579960000003</v>
      </c>
      <c r="E4" s="98">
        <v>-3684.2919299998321</v>
      </c>
      <c r="F4" s="98">
        <v>8261.2880300001707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Por memória: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Despesa primária</v>
      </c>
      <c r="D7" s="74">
        <v>469448.99952000001</v>
      </c>
      <c r="E7" s="74">
        <v>348383.96615999989</v>
      </c>
      <c r="F7" s="74">
        <v>817832.96567999991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Saldo primário</v>
      </c>
      <c r="D8" s="74">
        <v>12088.446840000002</v>
      </c>
      <c r="E8" s="74">
        <v>2476.342940000166</v>
      </c>
      <c r="F8" s="74">
        <v>14564.789780000168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Saldo corrente</v>
      </c>
      <c r="D9" s="74">
        <v>9992.823779999977</v>
      </c>
      <c r="E9" s="74">
        <v>-415.3259399998351</v>
      </c>
      <c r="F9" s="74">
        <v>9577.4978400000837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Saldo de capital</v>
      </c>
      <c r="D10" s="74">
        <v>1952.756179999993</v>
      </c>
      <c r="E10" s="74">
        <v>-3268.9659900000042</v>
      </c>
      <c r="F10" s="74">
        <v>-1316.2098100000148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6" t="str">
        <f>+IF(Índice!$D$2=1,"Fonte: Secretaria Regional das Finanças","Source: Regional Finance Secretariat")</f>
        <v>Fonte: Secretaria Regional das Finanças</v>
      </c>
      <c r="D12" s="336" t="str">
        <f>+IF(Índice!$D$2="PT","Fonte: Vice-Presidência do Governo Regional","Source: Vice-Presidency of the Regional Government")</f>
        <v>Source: Vice-Presidency of the Regional Government</v>
      </c>
      <c r="E12" s="336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K19" sqref="K19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12.75">
      <c r="B2" s="16"/>
      <c r="C2" s="260" t="str">
        <f>+IF(Índice!$D$2=1,"QUADRO XI - Execução orçamental dos Serviços e Fundos Autónomos e EPR (janeiro-novembro)","TABLE XI - ASFs and RPEs budget execution (january-november)")</f>
        <v>QUADRO XI - Execução orçamental dos Serviços e Fundos Autónomos e EPR (janeiro-novembro)</v>
      </c>
      <c r="D2" s="261"/>
      <c r="E2" s="261"/>
      <c r="F2" s="52" t="str">
        <f>+IF(Índice!$D$2=1,"€ Milhares","€ Thousands")</f>
        <v>€ Milhares</v>
      </c>
      <c r="H2" s="178" t="str">
        <f>+IF(Índice!$D$2=1,"índice","Index")</f>
        <v>índice</v>
      </c>
    </row>
    <row r="3" spans="2:8" ht="35.1" customHeight="1">
      <c r="C3" s="89"/>
      <c r="D3" s="262" t="str">
        <f>+IF(Índice!$D$2=1,"SFA","ASF")</f>
        <v>SFA</v>
      </c>
      <c r="E3" s="127" t="str">
        <f>+IF(Índice!$D$2=1,"EPR","RPE")</f>
        <v>EPR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Receita corrente</v>
      </c>
      <c r="D4" s="108">
        <v>456126.63900999998</v>
      </c>
      <c r="E4" s="108">
        <v>321072.12805000006</v>
      </c>
      <c r="F4" s="108">
        <v>777198.76705999998</v>
      </c>
    </row>
    <row r="5" spans="2:8" ht="11.25" customHeight="1">
      <c r="B5" s="29"/>
      <c r="C5" s="104" t="str">
        <f>+IF(Índice!$D$2=1,"Impostos diretos","Direct taxes")</f>
        <v>Impostos diretos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Impostos indiretos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Contribuições para Segurança Social, CGA e ADSE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Taxas, Multas e Outras Penalidades</v>
      </c>
      <c r="D8" s="74">
        <v>3765.1234799999993</v>
      </c>
      <c r="E8" s="74">
        <v>6991.6192399999991</v>
      </c>
      <c r="F8" s="74">
        <v>10756.742719999998</v>
      </c>
    </row>
    <row r="9" spans="2:8" ht="11.25" customHeight="1">
      <c r="B9" s="29"/>
      <c r="C9" s="104" t="str">
        <f>+IF(Índice!$D$2=1,"Transferências correntes","Current transfers")</f>
        <v>Transferências correntes</v>
      </c>
      <c r="D9" s="74">
        <v>447479.79442999995</v>
      </c>
      <c r="E9" s="74">
        <v>282349.12968000007</v>
      </c>
      <c r="F9" s="74">
        <v>729828.92411000002</v>
      </c>
    </row>
    <row r="10" spans="2:8" ht="11.25" customHeight="1">
      <c r="B10" s="29"/>
      <c r="C10" s="109" t="str">
        <f>+IF(Índice!$D$2=1,"União Europeia","European Union")</f>
        <v>União Europeia</v>
      </c>
      <c r="D10" s="74">
        <v>36762.551189999998</v>
      </c>
      <c r="E10" s="74">
        <v>2660.6675900000005</v>
      </c>
      <c r="F10" s="74">
        <v>39423.218779999996</v>
      </c>
    </row>
    <row r="11" spans="2:8" ht="11.25" customHeight="1">
      <c r="B11" s="29"/>
      <c r="C11" s="109" t="str">
        <f>+IF(Índice!$D$2=1,"Outras transferências correntes","Other current transfers")</f>
        <v>Outras transferências correntes</v>
      </c>
      <c r="D11" s="74">
        <v>409575.54839999997</v>
      </c>
      <c r="E11" s="74">
        <v>278590.27276000002</v>
      </c>
      <c r="F11" s="74">
        <v>688165.82116000005</v>
      </c>
    </row>
    <row r="12" spans="2:8" ht="11.25" customHeight="1">
      <c r="B12" s="29"/>
      <c r="C12" s="104" t="str">
        <f>+IF(Índice!$D$2=1,"Venda de Bens e Serviços Correntes","Sale of current goods and services")</f>
        <v>Venda de Bens e Serviços Correntes</v>
      </c>
      <c r="D12" s="74">
        <v>3796.4196499999994</v>
      </c>
      <c r="E12" s="74">
        <v>13684.646069999999</v>
      </c>
      <c r="F12" s="74">
        <v>17481.065719999999</v>
      </c>
    </row>
    <row r="13" spans="2:8" ht="11.25" customHeight="1">
      <c r="B13" s="29"/>
      <c r="C13" s="104" t="str">
        <f>+IF(Índice!$D$2=1,"Outras receitas correntes","Other current revenues")</f>
        <v>Outras receitas correntes</v>
      </c>
      <c r="D13" s="74">
        <v>1085.3014500000002</v>
      </c>
      <c r="E13" s="74">
        <v>18046.733060000002</v>
      </c>
      <c r="F13" s="74">
        <v>19132.034510000001</v>
      </c>
    </row>
    <row r="14" spans="2:8" ht="11.25" customHeight="1">
      <c r="B14" s="29"/>
      <c r="C14" s="110" t="str">
        <f>+IF(Índice!$D$2=1,"Receita de capital","Capital revenue")</f>
        <v>Receita de capital</v>
      </c>
      <c r="D14" s="83">
        <v>25410.807349999999</v>
      </c>
      <c r="E14" s="83">
        <v>29788.181049999992</v>
      </c>
      <c r="F14" s="83">
        <v>55198.988399999987</v>
      </c>
    </row>
    <row r="15" spans="2:8" ht="11.25" customHeight="1">
      <c r="B15" s="29"/>
      <c r="C15" s="104" t="str">
        <f>+IF(Índice!$D$2=1,"Venda de bens de investimento","Sale of investment goods")</f>
        <v>Venda de bens de investimento</v>
      </c>
      <c r="D15" s="34">
        <v>0</v>
      </c>
      <c r="E15" s="34">
        <v>525.92697999999996</v>
      </c>
      <c r="F15" s="34">
        <v>525.92697999999996</v>
      </c>
    </row>
    <row r="16" spans="2:8" ht="11.25" customHeight="1">
      <c r="B16" s="29"/>
      <c r="C16" s="104" t="str">
        <f>+IF(Índice!$D$2=1,"Transferências capital","Capital transfers")</f>
        <v>Transferências capital</v>
      </c>
      <c r="D16" s="34">
        <v>25294.997939999997</v>
      </c>
      <c r="E16" s="34">
        <v>29219.233679999994</v>
      </c>
      <c r="F16" s="74">
        <v>54514.231619999991</v>
      </c>
    </row>
    <row r="17" spans="2:6" ht="11.25" customHeight="1">
      <c r="B17" s="29"/>
      <c r="C17" s="109" t="str">
        <f>+IF(Índice!$D$2=1,"União Europeia","European Union")</f>
        <v>União Europeia</v>
      </c>
      <c r="D17" s="34">
        <v>11077.804540000001</v>
      </c>
      <c r="E17" s="34">
        <v>14535.481479999995</v>
      </c>
      <c r="F17" s="74">
        <v>25613.286019999996</v>
      </c>
    </row>
    <row r="18" spans="2:6" ht="11.25" customHeight="1">
      <c r="B18" s="29"/>
      <c r="C18" s="109" t="str">
        <f>+IF(Índice!$D$2=1,"Outras transferências","Other capital transfers")</f>
        <v>Outras transferências</v>
      </c>
      <c r="D18" s="74">
        <v>14217.193399999996</v>
      </c>
      <c r="E18" s="74">
        <v>14683.752199999999</v>
      </c>
      <c r="F18" s="74">
        <v>28900.945599999995</v>
      </c>
    </row>
    <row r="19" spans="2:6" ht="11.25" customHeight="1">
      <c r="B19" s="29"/>
      <c r="C19" s="111" t="str">
        <f>+IF(Índice!$D$2=1,"Outras receitas de capital","Other capital revenues")</f>
        <v>Outras receitas de capital</v>
      </c>
      <c r="D19" s="74">
        <v>0</v>
      </c>
      <c r="E19" s="74">
        <v>19.065300000000001</v>
      </c>
      <c r="F19" s="74">
        <v>19.065300000000001</v>
      </c>
    </row>
    <row r="20" spans="2:6" ht="11.25" customHeight="1">
      <c r="C20" s="110" t="str">
        <f>+IF(Índice!$D$2=1,"Receita efetiva","Effective revenue")</f>
        <v>Receita efetiva</v>
      </c>
      <c r="D20" s="83">
        <v>481537.44636</v>
      </c>
      <c r="E20" s="83">
        <v>350860.30910000007</v>
      </c>
      <c r="F20" s="83">
        <v>832397.75546000013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Despesa corrente</v>
      </c>
      <c r="D22" s="83">
        <v>446133.81523000001</v>
      </c>
      <c r="E22" s="83">
        <v>321487.45398999989</v>
      </c>
      <c r="F22" s="83">
        <v>767621.2692199999</v>
      </c>
    </row>
    <row r="23" spans="2:6" ht="11.25" customHeight="1">
      <c r="C23" s="104" t="str">
        <f>+IF(Índice!$D$2=1,"Despesas com o pessoal","Compensation of employees")</f>
        <v>Despesas com o pessoal</v>
      </c>
      <c r="D23" s="74">
        <v>48061.204099999995</v>
      </c>
      <c r="E23" s="74">
        <v>235708.64019999982</v>
      </c>
      <c r="F23" s="74">
        <v>283769.84429999982</v>
      </c>
    </row>
    <row r="24" spans="2:6" ht="11.25" customHeight="1">
      <c r="C24" s="104" t="str">
        <f>+IF(Índice!$D$2=1,"Aquisição de bens e serviços","Purchase of goods and services")</f>
        <v>Aquisição de bens e serviços</v>
      </c>
      <c r="D24" s="74">
        <v>96880.378270000016</v>
      </c>
      <c r="E24" s="74">
        <v>65858.818320000093</v>
      </c>
      <c r="F24" s="74">
        <v>162739.19659000012</v>
      </c>
    </row>
    <row r="25" spans="2:6" ht="11.25" customHeight="1">
      <c r="C25" s="104" t="str">
        <f>+IF(Índice!$D$2=1,"Juros e outros encargos","Interests and other charges")</f>
        <v>Juros e outros encargos</v>
      </c>
      <c r="D25" s="74">
        <v>142.86688000000001</v>
      </c>
      <c r="E25" s="74">
        <v>6160.634869999998</v>
      </c>
      <c r="F25" s="74">
        <v>6303.5017499999976</v>
      </c>
    </row>
    <row r="26" spans="2:6" ht="11.25" customHeight="1">
      <c r="C26" s="104" t="str">
        <f>+IF(Índice!$D$2=1,"Transferências correntes","Current transfers")</f>
        <v>Transferências correntes</v>
      </c>
      <c r="D26" s="74">
        <v>295826.28819999995</v>
      </c>
      <c r="E26" s="74">
        <v>11881.282770000003</v>
      </c>
      <c r="F26" s="74">
        <v>307707.57096999994</v>
      </c>
    </row>
    <row r="27" spans="2:6" ht="11.25" customHeight="1">
      <c r="C27" s="109" t="str">
        <f>+IF(Índice!$D$2=1,"Outros subsetores das Administrações Públicas","Other PA sub-sectors")</f>
        <v>Outros subsetores das Administrações Públicas</v>
      </c>
      <c r="D27" s="74">
        <v>2111.5578100000002</v>
      </c>
      <c r="E27" s="74">
        <v>0</v>
      </c>
      <c r="F27" s="59">
        <v>2111.5578100000002</v>
      </c>
    </row>
    <row r="28" spans="2:6" ht="11.25" customHeight="1">
      <c r="C28" s="109" t="str">
        <f>+IF(Índice!$D$2=1,"Outras transferências correntes","Other current transfers")</f>
        <v>Outras transferências correntes</v>
      </c>
      <c r="D28" s="74">
        <v>293714.73038999992</v>
      </c>
      <c r="E28" s="74">
        <v>11881.282770000003</v>
      </c>
      <c r="F28" s="59">
        <v>305596.01315999991</v>
      </c>
    </row>
    <row r="29" spans="2:6" ht="11.25" customHeight="1">
      <c r="C29" s="104" t="str">
        <f>+IF(Índice!$D$2=1,"Subsídios","Subsidies")</f>
        <v>Subsídios</v>
      </c>
      <c r="D29" s="74">
        <v>5048.4606199999989</v>
      </c>
      <c r="E29" s="74">
        <v>0.80500000000000005</v>
      </c>
      <c r="F29" s="74">
        <v>5049.2656199999992</v>
      </c>
    </row>
    <row r="30" spans="2:6" ht="11.25" customHeight="1">
      <c r="C30" s="104" t="str">
        <f>+IF(Índice!$D$2=1,"Outras despesas correntes","Other current expenditures")</f>
        <v>Outras despesas correntes</v>
      </c>
      <c r="D30" s="74">
        <v>174.61716000000001</v>
      </c>
      <c r="E30" s="74">
        <v>1877.2728299999999</v>
      </c>
      <c r="F30" s="74">
        <v>2051.8899899999997</v>
      </c>
    </row>
    <row r="31" spans="2:6" ht="11.25" customHeight="1">
      <c r="C31" s="110" t="str">
        <f>+IF(Índice!$D$2=1,"Despesa de capital","Capital expenditure")</f>
        <v>Despesa de capital</v>
      </c>
      <c r="D31" s="83">
        <v>23458.051170000006</v>
      </c>
      <c r="E31" s="83">
        <v>33057.147039999996</v>
      </c>
      <c r="F31" s="83">
        <v>56515.198210000002</v>
      </c>
    </row>
    <row r="32" spans="2:6" ht="11.25" customHeight="1">
      <c r="C32" s="104" t="str">
        <f>+IF(Índice!$D$2=1,"Investimento","Investment")</f>
        <v>Investimento</v>
      </c>
      <c r="D32" s="74">
        <v>3980.8478800000007</v>
      </c>
      <c r="E32" s="74">
        <v>32734.460239999993</v>
      </c>
      <c r="F32" s="74">
        <v>36715.308119999994</v>
      </c>
    </row>
    <row r="33" spans="3:6" ht="11.25" customHeight="1">
      <c r="C33" s="104" t="str">
        <f>+IF(Índice!$D$2=1,"Transferências capital","Capital transfers")</f>
        <v>Transferências capital</v>
      </c>
      <c r="D33" s="74">
        <v>19468.947680000005</v>
      </c>
      <c r="E33" s="74">
        <v>322.68680000000001</v>
      </c>
      <c r="F33" s="74">
        <v>19791.634480000004</v>
      </c>
    </row>
    <row r="34" spans="3:6" ht="11.25" customHeight="1">
      <c r="C34" s="62" t="str">
        <f>+IF(Índice!$D$2=1,"Outras despesas de capital","Other capital expenditures")</f>
        <v>Outras despesas de capital</v>
      </c>
      <c r="D34" s="59">
        <v>8.2556100000000008</v>
      </c>
      <c r="E34" s="59">
        <v>0</v>
      </c>
      <c r="F34" s="59">
        <v>8.2556100000000008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Despesa efetiva</v>
      </c>
      <c r="D36" s="83">
        <v>469591.8664</v>
      </c>
      <c r="E36" s="83">
        <v>354544.6010299999</v>
      </c>
      <c r="F36" s="83">
        <v>824136.46742999996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Ativos financeiros</v>
      </c>
      <c r="D38" s="35">
        <v>8231.8994899999998</v>
      </c>
      <c r="E38" s="35">
        <v>1096.5602099999999</v>
      </c>
      <c r="F38" s="35">
        <v>9328.4596999999994</v>
      </c>
    </row>
    <row r="39" spans="3:6" ht="11.25" customHeight="1">
      <c r="C39" s="55" t="str">
        <f>+IF(Índice!$D$2=1,"Passivos financeiros","Financial liabilities")</f>
        <v>Passivos financeiros</v>
      </c>
      <c r="D39" s="35">
        <v>0</v>
      </c>
      <c r="E39" s="35">
        <v>19985.258500000004</v>
      </c>
      <c r="F39" s="35">
        <v>19985.258500000004</v>
      </c>
    </row>
    <row r="40" spans="3:6" ht="11.25" customHeight="1">
      <c r="C40" s="55" t="str">
        <f>+IF(Índice!$D$2=1,"Outras despesas de capital","Other capital expenses")</f>
        <v>Outras despesas de capital</v>
      </c>
      <c r="D40" s="35">
        <v>8.2556100000000008</v>
      </c>
      <c r="E40" s="35">
        <v>0</v>
      </c>
      <c r="F40" s="35">
        <v>8.2556100000000008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Saldo global</v>
      </c>
      <c r="D44" s="114">
        <v>11945.579960000003</v>
      </c>
      <c r="E44" s="114">
        <v>-3684.2919299998321</v>
      </c>
      <c r="F44" s="114">
        <v>8261.2880300001707</v>
      </c>
    </row>
    <row r="45" spans="3:6" ht="15" customHeight="1">
      <c r="C45" s="336" t="str">
        <f>+IF(Índice!$D$2=1,"Fonte: Secretaria Regional das Finanças","Source: Regional Finance Secretariat")</f>
        <v>Fonte: Secretaria Regional das Finanças</v>
      </c>
      <c r="D45" s="336" t="str">
        <f>+IF(Índice!$D$2="PT","Fonte: Vice-Presidência do Governo Regional","Source: Vice-Presidency of the Regional Government")</f>
        <v>Source: Vice-Presidency of the Regional Government</v>
      </c>
      <c r="E45" s="336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activeCell="K19" sqref="K19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4"/>
  </cols>
  <sheetData>
    <row r="1" spans="2:8">
      <c r="C1" s="304"/>
    </row>
    <row r="2" spans="2:8" ht="12.75">
      <c r="B2" s="16"/>
      <c r="C2" s="305" t="str">
        <f>+IF(Índice!$D$2=1,"QUADRO XII - Execução orçamental dos Serviços e Fundos Autónomos e EPR (novembro)","TABLE XII - ASFs and RPEs budget execution (november)")</f>
        <v>QUADRO XII - Execução orçamental dos Serviços e Fundos Autónomos e EPR (novembro)</v>
      </c>
      <c r="D2" s="306"/>
      <c r="E2" s="306"/>
      <c r="F2" s="307" t="str">
        <f>+IF(Índice!$D$2=1,"€ Milhares","€ Thousands")</f>
        <v>€ Milhares</v>
      </c>
      <c r="H2" s="291" t="str">
        <f>+IF(Índice!$D$2=1,"índice","Index")</f>
        <v>índice</v>
      </c>
    </row>
    <row r="3" spans="2:8" ht="12.75">
      <c r="B3"/>
      <c r="C3" s="308"/>
      <c r="D3" s="309" t="str">
        <f>+IF(Índice!$D$2=1,"novembro 2023","november 2023")</f>
        <v>novembro 2023</v>
      </c>
      <c r="E3" s="310"/>
      <c r="F3" s="311"/>
      <c r="H3" s="312"/>
    </row>
    <row r="4" spans="2:8" ht="35.1" customHeight="1">
      <c r="C4" s="106"/>
      <c r="D4" s="313" t="str">
        <f>+IF(Índice!$D$2=1,"SFA execução mensal","ASF monthly execution")</f>
        <v>SFA execução mensal</v>
      </c>
      <c r="E4" s="314" t="str">
        <f>+IF(Índice!$D$2=1,"EPR execução mensal","RPE monthly execution")</f>
        <v>EPR execução mensal</v>
      </c>
      <c r="F4" s="315" t="str">
        <f>+IF(Índice!$D$2=1,"Total","Total")</f>
        <v>Total</v>
      </c>
    </row>
    <row r="5" spans="2:8" ht="12" customHeight="1">
      <c r="C5" s="316" t="str">
        <f>+IF(Índice!$D$2=1,"Receita corrente","Current revenue")</f>
        <v>Receita corrente</v>
      </c>
      <c r="D5" s="317">
        <v>54977.921540000141</v>
      </c>
      <c r="E5" s="317">
        <v>41350.229830000069</v>
      </c>
      <c r="F5" s="317">
        <v>96328.151370000211</v>
      </c>
    </row>
    <row r="6" spans="2:8" ht="11.25" customHeight="1">
      <c r="B6" s="195"/>
      <c r="C6" s="104" t="str">
        <f>+IF(Índice!$D$2=1,"Impostos diretos","Direct taxes")</f>
        <v>Impostos diretos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Impostos indiretos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Contribuições para Segurança Social, CGA e ADSE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Outras receitas correntes</v>
      </c>
      <c r="D9" s="74">
        <v>54977.921540000141</v>
      </c>
      <c r="E9" s="74">
        <v>41350.229830000069</v>
      </c>
      <c r="F9" s="74">
        <v>96328.151370000211</v>
      </c>
    </row>
    <row r="10" spans="2:8" ht="11.25" customHeight="1">
      <c r="B10" s="195"/>
      <c r="C10" s="109" t="str">
        <f>+IF(Índice!$D$2=1,"Transferências correntes","Current transfers")</f>
        <v>Transferências correntes</v>
      </c>
      <c r="D10" s="74">
        <v>54211.691410000145</v>
      </c>
      <c r="E10" s="74">
        <v>38095.255860000078</v>
      </c>
      <c r="F10" s="74">
        <v>92306.947270000222</v>
      </c>
    </row>
    <row r="11" spans="2:8" ht="11.25" customHeight="1">
      <c r="B11" s="195"/>
      <c r="C11" s="110" t="str">
        <f>+IF(Índice!$D$2=1,"Receita de capital","Capital revenue")</f>
        <v>Receita de capital</v>
      </c>
      <c r="D11" s="83">
        <v>4557.4449199999999</v>
      </c>
      <c r="E11" s="83">
        <v>2134.8933199999974</v>
      </c>
      <c r="F11" s="83">
        <v>6692.3382399999973</v>
      </c>
    </row>
    <row r="12" spans="2:8" ht="11.25" customHeight="1">
      <c r="B12" s="195"/>
      <c r="C12" s="104" t="str">
        <f>+IF(Índice!$D$2=1,"Venda de bens de investimento","Sale of investment goods")</f>
        <v>Venda de bens de investimento</v>
      </c>
      <c r="D12" s="34">
        <v>0</v>
      </c>
      <c r="E12" s="34">
        <v>0.2</v>
      </c>
      <c r="F12" s="34">
        <v>0.2</v>
      </c>
    </row>
    <row r="13" spans="2:8" ht="11.25" customHeight="1">
      <c r="B13" s="195"/>
      <c r="C13" s="104" t="str">
        <f>+IF(Índice!$D$2=1,"Transferências capital","Capital transfers")</f>
        <v>Transferências capital</v>
      </c>
      <c r="D13" s="34">
        <v>4512.3831099999998</v>
      </c>
      <c r="E13" s="34">
        <v>2133.6582799999974</v>
      </c>
      <c r="F13" s="74">
        <v>6646.0413899999967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Receita efetiva</v>
      </c>
      <c r="D15" s="83">
        <v>59535.366460000143</v>
      </c>
      <c r="E15" s="83">
        <v>43485.123150000065</v>
      </c>
      <c r="F15" s="83">
        <v>103020.48961000021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Despesa corrente</v>
      </c>
      <c r="D17" s="83">
        <v>54613.146309999902</v>
      </c>
      <c r="E17" s="83">
        <v>46698.829020000165</v>
      </c>
      <c r="F17" s="83">
        <v>101311.97533000007</v>
      </c>
    </row>
    <row r="18" spans="3:6" ht="11.25" customHeight="1">
      <c r="C18" s="104" t="str">
        <f>+IF(Índice!$D$2=1,"Consumo público","Public consumption")</f>
        <v>Consumo público</v>
      </c>
      <c r="D18" s="74">
        <v>18016.148429999972</v>
      </c>
      <c r="E18" s="74">
        <v>43754.866170000161</v>
      </c>
      <c r="F18" s="74">
        <v>61771.014600000133</v>
      </c>
    </row>
    <row r="19" spans="3:6" ht="11.25" customHeight="1">
      <c r="C19" s="104" t="str">
        <f>+IF(Índice!$D$2=1,"Despesas com o pessoal","Compensation of employees")</f>
        <v>Despesas com o pessoal</v>
      </c>
      <c r="D19" s="74">
        <v>7054.9477199999392</v>
      </c>
      <c r="E19" s="74">
        <v>35663.196230000111</v>
      </c>
      <c r="F19" s="74">
        <v>42718.143950000049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Aquisição de bens e serviços e outras desp. Correntes</v>
      </c>
      <c r="D20" s="74">
        <v>10961.200710000034</v>
      </c>
      <c r="E20" s="74">
        <v>8091.6699400000525</v>
      </c>
      <c r="F20" s="74">
        <v>19052.870650000084</v>
      </c>
    </row>
    <row r="21" spans="3:6" ht="11.25" customHeight="1">
      <c r="C21" s="104" t="str">
        <f>+IF(Índice!$D$2=1,"Subsídios","Subsidies")</f>
        <v>Subsídios</v>
      </c>
      <c r="D21" s="74">
        <v>557.64553999999998</v>
      </c>
      <c r="E21" s="74">
        <v>0</v>
      </c>
      <c r="F21" s="74">
        <v>557.64553999999998</v>
      </c>
    </row>
    <row r="22" spans="3:6" ht="11.25" customHeight="1">
      <c r="C22" s="109" t="str">
        <f>+IF(Índice!$D$2=1,"Juros e outros encargos","Interests and other charges")</f>
        <v>Juros e outros encargos</v>
      </c>
      <c r="D22" s="74">
        <v>0.32554999999998835</v>
      </c>
      <c r="E22" s="74">
        <v>1880.0617999999988</v>
      </c>
      <c r="F22" s="59">
        <v>1880.3873499999988</v>
      </c>
    </row>
    <row r="23" spans="3:6" ht="11.25" customHeight="1">
      <c r="C23" s="109" t="str">
        <f>+IF(Índice!$D$2=1,"Transferências correntes","Current transfers")</f>
        <v>Transferências correntes</v>
      </c>
      <c r="D23" s="74">
        <v>36039.026789999931</v>
      </c>
      <c r="E23" s="74">
        <v>1063.9010500000045</v>
      </c>
      <c r="F23" s="59">
        <v>37102.927839999938</v>
      </c>
    </row>
    <row r="24" spans="3:6" ht="11.25" customHeight="1">
      <c r="C24" s="110" t="str">
        <f>+IF(Índice!$D$2=1,"Despesa de capital","Capital expenditure")</f>
        <v>Despesa de capital</v>
      </c>
      <c r="D24" s="83">
        <v>2180.0605300000007</v>
      </c>
      <c r="E24" s="83">
        <v>3772.9526699999797</v>
      </c>
      <c r="F24" s="83">
        <v>5953.0131999999803</v>
      </c>
    </row>
    <row r="25" spans="3:6" ht="11.25" customHeight="1">
      <c r="C25" s="104" t="str">
        <f>+IF(Índice!$D$2=1,"Investimento","Investment")</f>
        <v>Investimento</v>
      </c>
      <c r="D25" s="74">
        <v>398.42253000000073</v>
      </c>
      <c r="E25" s="74">
        <v>3772.9526699999797</v>
      </c>
      <c r="F25" s="74">
        <v>4171.3751999999804</v>
      </c>
    </row>
    <row r="26" spans="3:6" ht="11.25" customHeight="1">
      <c r="C26" s="104" t="str">
        <f>+IF(Índice!$D$2=1,"Transferências capital","Capital transfers")</f>
        <v>Transferências capital</v>
      </c>
      <c r="D26" s="74">
        <v>1781.6379999999999</v>
      </c>
      <c r="E26" s="74">
        <v>0</v>
      </c>
      <c r="F26" s="74">
        <v>1781.6379999999999</v>
      </c>
    </row>
    <row r="27" spans="3:6" ht="11.25" customHeight="1">
      <c r="C27" s="62" t="str">
        <f>+IF(Índice!$D$2=1,"Outras despesas correntes","Other current expenditures")</f>
        <v>Outras despesas correntes</v>
      </c>
      <c r="D27" s="59">
        <v>0</v>
      </c>
      <c r="E27" s="59">
        <v>0</v>
      </c>
      <c r="F27" s="59"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Despesa efetiva</v>
      </c>
      <c r="D29" s="83">
        <v>56793.206839999904</v>
      </c>
      <c r="E29" s="83">
        <v>50471.781690000142</v>
      </c>
      <c r="F29" s="83">
        <v>107264.98853000005</v>
      </c>
    </row>
    <row r="30" spans="3:6" ht="11.25" customHeight="1">
      <c r="C30" s="110"/>
      <c r="D30" s="83"/>
      <c r="E30" s="83"/>
      <c r="F30" s="83"/>
    </row>
    <row r="31" spans="3:6" ht="17.25" customHeight="1">
      <c r="C31" s="318" t="str">
        <f>+IF(Índice!$D$2=1,"Saldo global","Overall balance")</f>
        <v>Saldo global</v>
      </c>
      <c r="D31" s="319">
        <v>2742.1596200002386</v>
      </c>
      <c r="E31" s="319">
        <v>-6986.6585400000768</v>
      </c>
      <c r="F31" s="319">
        <v>-4244.4989199998381</v>
      </c>
    </row>
    <row r="32" spans="3:6" ht="15" customHeight="1">
      <c r="C32" s="336" t="str">
        <f>+IF(Índice!$D$2=1,"Fonte: Secretaria Regional das Finanças","Source: Regional Finance Secretariat")</f>
        <v>Fonte: Secretaria Regional das Finanças</v>
      </c>
      <c r="D32" s="336"/>
      <c r="E32" s="336"/>
      <c r="F32" s="59"/>
    </row>
    <row r="33" spans="3:6" ht="11.25" customHeight="1">
      <c r="C33" s="320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zoomScale="120" zoomScaleNormal="120" zoomScaleSheetLayoutView="100" zoomScalePageLayoutView="150" workbookViewId="0">
      <selection activeCell="K19" sqref="K19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novembro de 2023 (valores acumulados)","Table XIII- Accounts payable of the Regional Administration, november (accumulated)")</f>
        <v>QUADRO XIII - Contas a pagar, da Administração Regional, no final de novembro de 2023 (valores acumulados)</v>
      </c>
      <c r="D2" s="264"/>
      <c r="E2" s="264"/>
      <c r="F2" s="264"/>
      <c r="G2" s="264"/>
      <c r="H2" s="264"/>
      <c r="I2" s="231" t="str">
        <f>+IF(Índice!$D$2=1,"€ Milhares","€ Thousands")</f>
        <v>€ Milhares</v>
      </c>
      <c r="K2" s="178" t="str">
        <f>+IF(Índice!$D$2=1,"índice","Index")</f>
        <v>índice</v>
      </c>
    </row>
    <row r="3" spans="2:11" ht="12.75" customHeight="1">
      <c r="C3" s="342" t="s">
        <v>7</v>
      </c>
      <c r="D3" s="339" t="str">
        <f>+IF(Índice!$D$2=1,"novembro 2023","november 2023")</f>
        <v>novembro 2023</v>
      </c>
      <c r="E3" s="339" t="str">
        <f>+IF(Índice!$D$2="PT","janeiro 2020","January")</f>
        <v>January</v>
      </c>
      <c r="F3" s="339" t="str">
        <f>+IF(Índice!$D$2="PT","janeiro 2020","January")</f>
        <v>January</v>
      </c>
      <c r="G3" s="346" t="str">
        <f>+IF(Índice!$D$2=1,"Variação face ao stock inicial de janeiro","Change from period initial stock")</f>
        <v>Variação face ao stock inicial de janeiro</v>
      </c>
      <c r="H3" s="347"/>
      <c r="I3" s="347"/>
    </row>
    <row r="4" spans="2:11" ht="12.75" customHeight="1">
      <c r="C4" s="342"/>
      <c r="D4" s="354" t="str">
        <f>+IF(Índice!$D$2=1,"Stock final do período","Accumulated")</f>
        <v>Stock final do período</v>
      </c>
      <c r="E4" s="354"/>
      <c r="F4" s="354"/>
      <c r="G4" s="351" t="str">
        <f>+IF(Índice!$D$2=1,"Passivo","Liabilities")</f>
        <v>Passivo</v>
      </c>
      <c r="H4" s="351" t="str">
        <f>+IF(Índice!$D$2=1,"Contas a pagar","Accounts payable")</f>
        <v>Contas a pagar</v>
      </c>
      <c r="I4" s="340" t="str">
        <f>+IF(Índice!$D$2=1,"Pagamentos em atraso","Late payments")</f>
        <v>Pagamentos em atraso</v>
      </c>
    </row>
    <row r="5" spans="2:11" ht="22.5">
      <c r="B5" s="29"/>
      <c r="C5" s="342"/>
      <c r="D5" s="181" t="str">
        <f>+IF(Índice!$D$2=1,"Passivo","Liabilities")</f>
        <v>Passivo</v>
      </c>
      <c r="E5" s="181" t="str">
        <f>+IF(Índice!$D$2=1,"Contas a pagar","Accounts payable")</f>
        <v>Contas a pagar</v>
      </c>
      <c r="F5" s="181" t="str">
        <f>+IF(Índice!$D$2=1,"Pagamentos em atraso","Late payments")</f>
        <v>Pagamentos em atraso</v>
      </c>
      <c r="G5" s="352"/>
      <c r="H5" s="352"/>
      <c r="I5" s="341"/>
    </row>
    <row r="6" spans="2:11">
      <c r="B6" s="29"/>
      <c r="C6" s="119" t="str">
        <f>+IF(Índice!$D$2=1,"Despesa corrente","Current expenditure")</f>
        <v>Despesa corrente</v>
      </c>
      <c r="D6" s="162">
        <v>143294979.44</v>
      </c>
      <c r="E6" s="162">
        <v>133824335.83000001</v>
      </c>
      <c r="F6" s="162">
        <v>40909433.109999999</v>
      </c>
      <c r="G6" s="91">
        <v>0.24386881452658082</v>
      </c>
      <c r="H6" s="91">
        <v>0.26357638950243323</v>
      </c>
      <c r="I6" s="116">
        <v>1.6357794863284774</v>
      </c>
    </row>
    <row r="7" spans="2:11">
      <c r="B7" s="29"/>
      <c r="C7" s="120" t="str">
        <f>+IF(Índice!$D$2=1,"Despesas com o pessoal","Compensation of employees")</f>
        <v>Despesas com o pessoal</v>
      </c>
      <c r="D7" s="165">
        <v>10189572.090000002</v>
      </c>
      <c r="E7" s="165">
        <v>9314706.75</v>
      </c>
      <c r="F7" s="165">
        <v>1290.3999999999999</v>
      </c>
      <c r="G7" s="95">
        <v>8.6181635347516128</v>
      </c>
      <c r="H7" s="95">
        <v>16.944202983662983</v>
      </c>
      <c r="I7" s="121">
        <v>-0.85391659525138364</v>
      </c>
    </row>
    <row r="8" spans="2:11">
      <c r="B8" s="29"/>
      <c r="C8" s="120" t="str">
        <f>IF(Índice!$D$2=1,"Aquisição de bens e serviços","Purchase of goods and services")</f>
        <v>Aquisição de bens e serviços</v>
      </c>
      <c r="D8" s="165">
        <v>103038832.49000001</v>
      </c>
      <c r="E8" s="165">
        <v>102262065.03000002</v>
      </c>
      <c r="F8" s="165">
        <v>39336028.559999995</v>
      </c>
      <c r="G8" s="95">
        <v>0.5964848729838248</v>
      </c>
      <c r="H8" s="95">
        <v>0.60447812666977496</v>
      </c>
      <c r="I8" s="121">
        <v>1.6238890665973877</v>
      </c>
    </row>
    <row r="9" spans="2:11">
      <c r="B9" s="29"/>
      <c r="C9" s="120" t="str">
        <f>+IF(Índice!$D$2=1,"Juros e outros encargos","Interests and other charges")</f>
        <v>Juros e outros encargos</v>
      </c>
      <c r="D9" s="165">
        <v>14265208.590000002</v>
      </c>
      <c r="E9" s="165">
        <v>9060089.6799999997</v>
      </c>
      <c r="F9" s="165">
        <v>312938.71999999997</v>
      </c>
      <c r="G9" s="95">
        <v>0.28327856107946769</v>
      </c>
      <c r="H9" s="95">
        <v>0.89564257411310022</v>
      </c>
      <c r="I9" s="121">
        <v>-0.15901872396277039</v>
      </c>
    </row>
    <row r="10" spans="2:11">
      <c r="B10" s="29"/>
      <c r="C10" s="120" t="str">
        <f>+IF(Índice!$D$2=1,"Transferências correntes","Current transfers")</f>
        <v>Transferências correntes</v>
      </c>
      <c r="D10" s="165">
        <v>15395136.870000001</v>
      </c>
      <c r="E10" s="165">
        <v>12784411.469999999</v>
      </c>
      <c r="F10" s="165">
        <v>1259175.43</v>
      </c>
      <c r="G10" s="95">
        <v>-0.59641138892963541</v>
      </c>
      <c r="H10" s="95">
        <v>-0.65015534823265919</v>
      </c>
      <c r="I10" s="121">
        <v>7.4874603617014746</v>
      </c>
    </row>
    <row r="11" spans="2:11">
      <c r="B11" s="29"/>
      <c r="C11" s="120" t="str">
        <f>+IF(Índice!$D$2=1,"Subsídios","Subsidies")</f>
        <v>Subsídios</v>
      </c>
      <c r="D11" s="165">
        <v>264574.41000000003</v>
      </c>
      <c r="E11" s="165">
        <v>264514.41000000003</v>
      </c>
      <c r="F11" s="165">
        <v>0</v>
      </c>
      <c r="G11" s="95">
        <v>-0.16014578689047421</v>
      </c>
      <c r="H11" s="95">
        <v>-0.16033624844261962</v>
      </c>
      <c r="I11" s="121">
        <v>0</v>
      </c>
    </row>
    <row r="12" spans="2:11">
      <c r="B12" s="29"/>
      <c r="C12" s="120" t="str">
        <f>+IF(Índice!$D$2=1,"Outras despesas correntes","Other current expenditures")</f>
        <v>Outras despesas correntes</v>
      </c>
      <c r="D12" s="165">
        <v>141654.99000000002</v>
      </c>
      <c r="E12" s="165">
        <v>138548.49000000002</v>
      </c>
      <c r="F12" s="165">
        <v>0</v>
      </c>
      <c r="G12" s="95">
        <v>4.976501973041084</v>
      </c>
      <c r="H12" s="95">
        <v>7.095074191535458</v>
      </c>
      <c r="I12" s="121">
        <v>-1</v>
      </c>
    </row>
    <row r="13" spans="2:11">
      <c r="B13" s="29"/>
      <c r="C13" s="115" t="str">
        <f>+IF(Índice!$D$2=1,"Despesa de capital","Capital expenditure")</f>
        <v>Despesa de capital</v>
      </c>
      <c r="D13" s="163">
        <v>44374712.390000001</v>
      </c>
      <c r="E13" s="163">
        <v>28402664.109999999</v>
      </c>
      <c r="F13" s="163">
        <v>18626.490000000002</v>
      </c>
      <c r="G13" s="92">
        <v>-0.12235944832927481</v>
      </c>
      <c r="H13" s="92">
        <v>-0.17263954707144935</v>
      </c>
      <c r="I13" s="117">
        <v>-0.97924102429175375</v>
      </c>
    </row>
    <row r="14" spans="2:11">
      <c r="B14" s="29"/>
      <c r="C14" s="120" t="str">
        <f>+IF(Índice!$D$2=1,"Aquisições de Bens de Capital","Purchase of capital goods")</f>
        <v>Aquisições de Bens de Capital</v>
      </c>
      <c r="D14" s="165">
        <v>24035891.920000002</v>
      </c>
      <c r="E14" s="165">
        <v>14857969.85</v>
      </c>
      <c r="F14" s="165">
        <v>18626.490000000002</v>
      </c>
      <c r="G14" s="95">
        <v>-0.19368376982767888</v>
      </c>
      <c r="H14" s="95">
        <v>-0.25616321616029225</v>
      </c>
      <c r="I14" s="121">
        <v>-0.97924102429175375</v>
      </c>
    </row>
    <row r="15" spans="2:11">
      <c r="B15" s="29"/>
      <c r="C15" s="120" t="str">
        <f>+IF(Índice!$D$2=1,"Transferências capital","Capital transfers")</f>
        <v>Transferências capital</v>
      </c>
      <c r="D15" s="165">
        <v>20338820.469999999</v>
      </c>
      <c r="E15" s="165">
        <v>13544694.26</v>
      </c>
      <c r="F15" s="165">
        <v>0</v>
      </c>
      <c r="G15" s="95">
        <v>-1.9903924765551806E-2</v>
      </c>
      <c r="H15" s="95">
        <v>-5.641336850603984E-2</v>
      </c>
      <c r="I15" s="121">
        <v>0</v>
      </c>
    </row>
    <row r="16" spans="2:11">
      <c r="B16" s="29"/>
      <c r="C16" s="122" t="str">
        <f>+IF(Índice!$D$2=1,"Outras despesas de capital","Other capital expenditures")</f>
        <v>Outras despesas de capital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7</v>
      </c>
      <c r="D17" s="164">
        <v>187669691.82999998</v>
      </c>
      <c r="E17" s="164">
        <v>162226999.94000003</v>
      </c>
      <c r="F17" s="164">
        <v>40928059.600000001</v>
      </c>
      <c r="G17" s="147">
        <v>0.13216071418197672</v>
      </c>
      <c r="H17" s="147">
        <v>0.1567942018798838</v>
      </c>
      <c r="I17" s="148">
        <v>1.4928645161421485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excluindo novas EPR</v>
      </c>
      <c r="D19" s="164">
        <v>117148378.09999996</v>
      </c>
      <c r="E19" s="164">
        <v>91792559.24000001</v>
      </c>
      <c r="F19" s="164">
        <v>4029051.0600000005</v>
      </c>
      <c r="G19" s="147">
        <v>-3.3638332541474858E-2</v>
      </c>
      <c r="H19" s="147">
        <v>-4.0977661251032527E-2</v>
      </c>
      <c r="I19" s="148">
        <v>0.82520495922152159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Compreende as Entidades Públicas Reclassseicadas que passaram a figurar nos reportes mensais a partir de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Fonte: Secretaria Regional das Finanças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novembro de 2023 (valores acumulados)","Table XIV - Accounts payable of the Regional Gov., november (accumulated)")</f>
        <v>QUADRO XIV - Contas a pagar, do Governo Regional, no final de novembro de 2023 (valores acumulados)</v>
      </c>
      <c r="D23" s="265"/>
      <c r="E23" s="265"/>
      <c r="F23" s="265"/>
      <c r="G23" s="124"/>
      <c r="H23" s="124"/>
      <c r="I23" s="231" t="str">
        <f>+IF(Índice!$D$2=1,"€ Milhares","€ Thousands")</f>
        <v>€ Milhares</v>
      </c>
    </row>
    <row r="24" spans="2:9">
      <c r="B24" s="29"/>
      <c r="C24" s="342" t="str">
        <f>+IF(Índice!$D$2=1,"Governo Regional","Regional Government")</f>
        <v>Governo Regional</v>
      </c>
      <c r="D24" s="339" t="str">
        <f>+IF(Índice!$D$2=1,"novembro 2023","november 2023")</f>
        <v>novembro 2023</v>
      </c>
      <c r="E24" s="339" t="str">
        <f>+IF(Índice!$D$2="PT","janeiro 2020","January")</f>
        <v>January</v>
      </c>
      <c r="F24" s="339" t="str">
        <f>+IF(Índice!$D$2="PT","janeiro 2020","January")</f>
        <v>January</v>
      </c>
      <c r="G24" s="346" t="str">
        <f>+IF(Índice!$D$2=1,"Variação face ao stock inicial de janeiro","Change from january initial stock")</f>
        <v>Variação face ao stock inicial de janeiro</v>
      </c>
      <c r="H24" s="347"/>
      <c r="I24" s="347"/>
    </row>
    <row r="25" spans="2:9" ht="22.5" customHeight="1">
      <c r="B25" s="29"/>
      <c r="C25" s="342"/>
      <c r="D25" s="354" t="str">
        <f>+IF(Índice!$D$2=1,"Stock final do período","Accumulated")</f>
        <v>Stock final do período</v>
      </c>
      <c r="E25" s="354"/>
      <c r="F25" s="354"/>
      <c r="G25" s="351" t="str">
        <f>+IF(Índice!$D$2=1,"Passivo","Liabilities")</f>
        <v>Passivo</v>
      </c>
      <c r="H25" s="351" t="str">
        <f>+IF(Índice!$D$2=1,"Contas a pagar","Accounts payable")</f>
        <v>Contas a pagar</v>
      </c>
      <c r="I25" s="340" t="str">
        <f>+IF(Índice!$D$2=1,"Pagamentos em atraso","Late payments")</f>
        <v>Pagamentos em atraso</v>
      </c>
    </row>
    <row r="26" spans="2:9" ht="22.5">
      <c r="B26" s="29"/>
      <c r="C26" s="342"/>
      <c r="D26" s="181" t="str">
        <f>+IF(Índice!$D$2=1,"Passivo","Liabilities")</f>
        <v>Passivo</v>
      </c>
      <c r="E26" s="181" t="str">
        <f>+IF(Índice!$D$2=1,"Contas a pagar","Accounts payable")</f>
        <v>Contas a pagar</v>
      </c>
      <c r="F26" s="181" t="str">
        <f>+IF(Índice!$D$2=1,"Pagamentos em atraso","Late payments")</f>
        <v>Pagamentos em atraso</v>
      </c>
      <c r="G26" s="352"/>
      <c r="H26" s="352"/>
      <c r="I26" s="341"/>
    </row>
    <row r="27" spans="2:9" ht="20.100000000000001" customHeight="1">
      <c r="B27" s="29"/>
      <c r="C27" s="115" t="str">
        <f>+IF(Índice!$D$2=1,"Despesa corrente","Current expenditure")</f>
        <v>Despesa corrente</v>
      </c>
      <c r="D27" s="162">
        <v>38672563.210000001</v>
      </c>
      <c r="E27" s="162">
        <v>34417198.609999999</v>
      </c>
      <c r="F27" s="162">
        <v>1055859.68</v>
      </c>
      <c r="G27" s="91">
        <v>2.3393955833140292</v>
      </c>
      <c r="H27" s="91">
        <v>3.7800613056234136</v>
      </c>
      <c r="I27" s="116">
        <v>-5.4283893463497823E-2</v>
      </c>
    </row>
    <row r="28" spans="2:9" ht="20.100000000000001" customHeight="1">
      <c r="B28" s="29"/>
      <c r="C28" s="115" t="str">
        <f>+IF(Índice!$D$2=1,"Despesa de capital","Capital expenditure")</f>
        <v>Despesa de capital</v>
      </c>
      <c r="D28" s="163">
        <v>33258332.23</v>
      </c>
      <c r="E28" s="163">
        <v>26060275.73</v>
      </c>
      <c r="F28" s="163">
        <v>630</v>
      </c>
      <c r="G28" s="92">
        <v>-0.13285888822835179</v>
      </c>
      <c r="H28" s="172">
        <v>-0.15495754138980566</v>
      </c>
      <c r="I28" s="117">
        <v>0</v>
      </c>
    </row>
    <row r="29" spans="2:9" ht="20.100000000000001" customHeight="1">
      <c r="B29" s="29"/>
      <c r="C29" s="146" t="s">
        <v>7</v>
      </c>
      <c r="D29" s="164">
        <v>71930895.439999998</v>
      </c>
      <c r="E29" s="164">
        <v>60477474.340000004</v>
      </c>
      <c r="F29" s="164">
        <v>1056489.68</v>
      </c>
      <c r="G29" s="147">
        <v>0.44049891920308992</v>
      </c>
      <c r="H29" s="147">
        <v>0.58987358069675566</v>
      </c>
      <c r="I29" s="148">
        <v>-5.4253279389764653E-2</v>
      </c>
    </row>
    <row r="30" spans="2:9">
      <c r="C30" s="222" t="str">
        <f>+IF(Índice!$D$2=1,"Fonte: Secretaria Regional das Finanças","Source: Regional Finance Secretariat")</f>
        <v>Fonte: Secretaria Regional das Finanças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novembro de 2023 (valores acumulados)","Table XV - Accounts payable of the ASFs, november (accumulated)")</f>
        <v>QUADRO XV - Contas a pagar, dos Serviços e Fundos Autónomos, no final de novembro de 2023 (valores acumulados)</v>
      </c>
      <c r="D32" s="264"/>
      <c r="E32" s="264"/>
      <c r="F32" s="264"/>
      <c r="G32" s="266"/>
      <c r="H32" s="266"/>
      <c r="I32" s="231" t="str">
        <f>+IF(Índice!$D$2=1,"€ Milhares","€ Thousands")</f>
        <v>€ Milhares</v>
      </c>
    </row>
    <row r="33" spans="2:9">
      <c r="C33" s="343" t="str">
        <f>+IF(Índice!$D$2=1,"Serviços e Fundos Autónomos","Autonomous Services and Funds")</f>
        <v>Serviços e Fundos Autónomos</v>
      </c>
      <c r="D33" s="339" t="str">
        <f>+IF(Índice!$D$2=1,"novembro 2023","november 2023")</f>
        <v>novembro 2023</v>
      </c>
      <c r="E33" s="339" t="str">
        <f>+IF(Índice!$D$2="PT","janeiro 2020","January")</f>
        <v>January</v>
      </c>
      <c r="F33" s="339" t="str">
        <f>+IF(Índice!$D$2="PT","janeiro 2020","January")</f>
        <v>January</v>
      </c>
      <c r="G33" s="346" t="str">
        <f>+IF(Índice!$D$2=1,"Variação face ao stock inicial de janeiro","Change from january initial stock")</f>
        <v>Variação face ao stock inicial de janeiro</v>
      </c>
      <c r="H33" s="347"/>
      <c r="I33" s="347"/>
    </row>
    <row r="34" spans="2:9" ht="12.75" customHeight="1">
      <c r="C34" s="344"/>
      <c r="D34" s="348" t="str">
        <f>+IF(Índice!$D$2=1,"Stock final do período","Accumulated")</f>
        <v>Stock final do período</v>
      </c>
      <c r="E34" s="349"/>
      <c r="F34" s="350"/>
      <c r="G34" s="353" t="str">
        <f>+IF(Índice!$D$2=1,"Passivo","Liabilities")</f>
        <v>Passivo</v>
      </c>
      <c r="H34" s="353" t="str">
        <f>+IF(Índice!$D$2=1,"Contas a pagar","Accounts payable")</f>
        <v>Contas a pagar</v>
      </c>
      <c r="I34" s="340" t="str">
        <f>+IF(Índice!$D$2=1,"Pagamentos em atraso","Late payments")</f>
        <v>Pagamentos em atraso</v>
      </c>
    </row>
    <row r="35" spans="2:9" ht="22.5">
      <c r="C35" s="345"/>
      <c r="D35" s="181" t="str">
        <f>+IF(Índice!$D$2=1,"Passivo","Liabilities")</f>
        <v>Passivo</v>
      </c>
      <c r="E35" s="181" t="str">
        <f>+IF(Índice!$D$2=1,"Contas a pagar","Accounts payable")</f>
        <v>Contas a pagar</v>
      </c>
      <c r="F35" s="181" t="str">
        <f>+IF(Índice!$D$2=1,"Pagamentos em atraso","Late payments")</f>
        <v>Pagamentos em atraso</v>
      </c>
      <c r="G35" s="352"/>
      <c r="H35" s="352"/>
      <c r="I35" s="341"/>
    </row>
    <row r="36" spans="2:9" ht="20.100000000000001" customHeight="1">
      <c r="C36" s="115" t="str">
        <f>+IF(Índice!$D$2=1,"Despesa corrente","Current expenditure")</f>
        <v>Despesa corrente</v>
      </c>
      <c r="D36" s="162">
        <v>26357822.620000012</v>
      </c>
      <c r="E36" s="162">
        <v>25411300.080000013</v>
      </c>
      <c r="F36" s="162">
        <v>2972561.38</v>
      </c>
      <c r="G36" s="91">
        <v>-0.50733854925759159</v>
      </c>
      <c r="H36" s="91">
        <v>-0.51924332475626367</v>
      </c>
      <c r="I36" s="116">
        <v>1.7262313554961541</v>
      </c>
    </row>
    <row r="37" spans="2:9" ht="20.100000000000001" customHeight="1">
      <c r="C37" s="115" t="str">
        <f>+IF(Índice!$D$2=1,"Despesa de capital","Capital expenditure")</f>
        <v>Despesa de capital</v>
      </c>
      <c r="D37" s="163">
        <v>296596.65000000002</v>
      </c>
      <c r="E37" s="163">
        <v>296596.65000000002</v>
      </c>
      <c r="F37" s="163">
        <v>0</v>
      </c>
      <c r="G37" s="92">
        <v>-0.33956582263962309</v>
      </c>
      <c r="H37" s="92">
        <v>-0.33956582263962309</v>
      </c>
      <c r="I37" s="117">
        <v>0</v>
      </c>
    </row>
    <row r="38" spans="2:9" ht="20.100000000000001" customHeight="1">
      <c r="C38" s="146" t="s">
        <v>7</v>
      </c>
      <c r="D38" s="164">
        <v>26654419.270000011</v>
      </c>
      <c r="E38" s="164">
        <v>25707896.730000012</v>
      </c>
      <c r="F38" s="164">
        <v>2972561.38</v>
      </c>
      <c r="G38" s="147">
        <v>-0.5059419660839739</v>
      </c>
      <c r="H38" s="147">
        <v>-0.51772957360156824</v>
      </c>
      <c r="I38" s="148">
        <v>1.7262313554961541</v>
      </c>
    </row>
    <row r="39" spans="2:9">
      <c r="C39" s="222" t="str">
        <f>+IF(Índice!$D$2=1,"Fonte: Secretaria Regional das Finanças","Source: Regional Finance Secretariat")</f>
        <v>Fonte: Secretaria Regional das Finanças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Reclassseicadas, no final de novembro de 2023 (valores acumulados)","Table XVI - Accounts payable of the RPEs, november (accumulated)")</f>
        <v>QUADRO XVI - Contas a pagar, das Entidades Públicas Reclassseicadas, no final de novembro de 2023 (valores acumulados)</v>
      </c>
      <c r="D41" s="264"/>
      <c r="E41" s="264"/>
      <c r="F41" s="264"/>
      <c r="G41" s="266"/>
      <c r="H41" s="266"/>
      <c r="I41" s="231" t="str">
        <f>+IF(Índice!$D$2=1,"€ Milhares","€ Thousands")</f>
        <v>€ Milhares</v>
      </c>
    </row>
    <row r="42" spans="2:9">
      <c r="C42" s="343" t="str">
        <f>+IF(Índice!$D$2=1,"Entidades Públicas Reclassseicadas","Reclassseied Public Entities")</f>
        <v>Entidades Públicas Reclassseicadas</v>
      </c>
      <c r="D42" s="339" t="str">
        <f>+IF(Índice!$D$2=1,"novembro 2023","november 2023")</f>
        <v>novembro 2023</v>
      </c>
      <c r="E42" s="339" t="str">
        <f>+IF(Índice!$D$2="PT","janeiro 2020","January")</f>
        <v>January</v>
      </c>
      <c r="F42" s="339" t="str">
        <f>+IF(Índice!$D$2="PT","janeiro 2020","January")</f>
        <v>January</v>
      </c>
      <c r="G42" s="346" t="str">
        <f>+IF(Índice!$D$2=1,"Variação face ao stock inicial de janeiro","Change from january initial stock")</f>
        <v>Variação face ao stock inicial de janeiro</v>
      </c>
      <c r="H42" s="347"/>
      <c r="I42" s="347"/>
    </row>
    <row r="43" spans="2:9" ht="12.75" customHeight="1">
      <c r="C43" s="344"/>
      <c r="D43" s="348" t="str">
        <f>+IF(Índice!$D$2=1,"Stock final do período","Accumulated")</f>
        <v>Stock final do período</v>
      </c>
      <c r="E43" s="349"/>
      <c r="F43" s="350"/>
      <c r="G43" s="351" t="str">
        <f>+IF(Índice!$D$2=1,"Passivo","Liabilities")</f>
        <v>Passivo</v>
      </c>
      <c r="H43" s="351" t="str">
        <f>+IF(Índice!$D$2=1,"Contas a pagar","Accounts payable")</f>
        <v>Contas a pagar</v>
      </c>
      <c r="I43" s="340" t="str">
        <f>+IF(Índice!$D$2=1,"Pagamentos em atraso","Late payments")</f>
        <v>Pagamentos em atraso</v>
      </c>
    </row>
    <row r="44" spans="2:9" ht="22.5">
      <c r="C44" s="345"/>
      <c r="D44" s="181" t="str">
        <f>+IF(Índice!$D$2=1,"Passivo","Liabilities")</f>
        <v>Passivo</v>
      </c>
      <c r="E44" s="181" t="str">
        <f>+IF(Índice!$D$2=1,"Contas a pagar","Accounts payable")</f>
        <v>Contas a pagar</v>
      </c>
      <c r="F44" s="181" t="str">
        <f>+IF(Índice!$D$2=1,"Pagamentos em atraso","Late payments")</f>
        <v>Pagamentos em atraso</v>
      </c>
      <c r="G44" s="352"/>
      <c r="H44" s="352"/>
      <c r="I44" s="341"/>
    </row>
    <row r="45" spans="2:9" ht="20.100000000000001" customHeight="1">
      <c r="C45" s="115" t="str">
        <f>+IF(Índice!$D$2=1,"Despesa corrente","Current expenditure")</f>
        <v>Despesa corrente</v>
      </c>
      <c r="D45" s="162">
        <v>78264593.609999985</v>
      </c>
      <c r="E45" s="162">
        <v>73995837.140000001</v>
      </c>
      <c r="F45" s="162">
        <v>36881012.049999997</v>
      </c>
      <c r="G45" s="91">
        <v>0.5615613549039018</v>
      </c>
      <c r="H45" s="91">
        <v>0.61379264571904013</v>
      </c>
      <c r="I45" s="116">
        <v>1.7700948494632542</v>
      </c>
    </row>
    <row r="46" spans="2:9" ht="20.100000000000001" customHeight="1">
      <c r="C46" s="115" t="str">
        <f>+IF(Índice!$D$2=1,"Despesa de capital","Capital expenditure")</f>
        <v>Despesa de capital</v>
      </c>
      <c r="D46" s="163">
        <v>10819783.51</v>
      </c>
      <c r="E46" s="163">
        <v>2045791.73</v>
      </c>
      <c r="F46" s="163">
        <v>17996.490000000002</v>
      </c>
      <c r="G46" s="92">
        <v>-7.9815678085556008E-2</v>
      </c>
      <c r="H46" s="92">
        <v>-0.32729522843821868</v>
      </c>
      <c r="I46" s="117">
        <v>-0.97992905858159718</v>
      </c>
    </row>
    <row r="47" spans="2:9" ht="20.100000000000001" customHeight="1">
      <c r="C47" s="146" t="s">
        <v>7</v>
      </c>
      <c r="D47" s="164">
        <v>89084377.11999999</v>
      </c>
      <c r="E47" s="164">
        <v>76041628.870000005</v>
      </c>
      <c r="F47" s="164">
        <v>36899008.539999999</v>
      </c>
      <c r="G47" s="147">
        <v>0.43968406309322505</v>
      </c>
      <c r="H47" s="147">
        <v>0.55525733407777933</v>
      </c>
      <c r="I47" s="148">
        <v>1.596577416485276</v>
      </c>
    </row>
    <row r="48" spans="2:9">
      <c r="C48" s="222" t="str">
        <f>+IF(Índice!$D$2=1,"Fonte: Secretaria Regional das Finanças","Source: Regional Finance Secretariat")</f>
        <v>Fonte: Secretaria Regional das Finanças</v>
      </c>
      <c r="D48" s="180"/>
      <c r="E48" s="180"/>
      <c r="F48" s="93"/>
      <c r="G48" s="118"/>
      <c r="H48" s="118"/>
      <c r="I48" s="118"/>
    </row>
  </sheetData>
  <mergeCells count="28">
    <mergeCell ref="C3:C5"/>
    <mergeCell ref="D3:F3"/>
    <mergeCell ref="G3:I3"/>
    <mergeCell ref="D4:F4"/>
    <mergeCell ref="G4:G5"/>
    <mergeCell ref="H4:H5"/>
    <mergeCell ref="I4:I5"/>
    <mergeCell ref="G33:I33"/>
    <mergeCell ref="D25:F25"/>
    <mergeCell ref="G25:G26"/>
    <mergeCell ref="H25:H26"/>
    <mergeCell ref="D33:F33"/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14"/>
  <sheetViews>
    <sheetView showGridLines="0" topLeftCell="A72" zoomScale="85" zoomScaleNormal="85" workbookViewId="0">
      <selection activeCell="C80" sqref="C80:C112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1" t="s">
        <v>12</v>
      </c>
      <c r="D2" s="174"/>
      <c r="E2" s="178" t="str">
        <f>+IF(Índice!$D$2=1,"índice","Index")</f>
        <v>índice</v>
      </c>
    </row>
    <row r="3" spans="2:5">
      <c r="B3" s="55"/>
      <c r="C3" s="289" t="s">
        <v>13</v>
      </c>
      <c r="D3" s="171"/>
      <c r="E3" s="169"/>
    </row>
    <row r="4" spans="2:5">
      <c r="B4" s="55"/>
      <c r="C4" s="170" t="s">
        <v>13</v>
      </c>
      <c r="D4" s="170"/>
      <c r="E4" s="169"/>
    </row>
    <row r="5" spans="2:5">
      <c r="B5" s="195"/>
      <c r="C5" s="171" t="s">
        <v>14</v>
      </c>
      <c r="D5" s="171"/>
      <c r="E5" s="169"/>
    </row>
    <row r="6" spans="2:5">
      <c r="B6" s="195"/>
      <c r="C6" s="170" t="s">
        <v>15</v>
      </c>
      <c r="D6" s="170"/>
      <c r="E6" s="169"/>
    </row>
    <row r="7" spans="2:5">
      <c r="B7" s="195"/>
      <c r="C7" s="170" t="s">
        <v>16</v>
      </c>
      <c r="D7" s="170"/>
      <c r="E7" s="169"/>
    </row>
    <row r="8" spans="2:5">
      <c r="B8" s="195"/>
      <c r="C8" s="171" t="s">
        <v>17</v>
      </c>
      <c r="D8" s="171"/>
      <c r="E8" s="169"/>
    </row>
    <row r="9" spans="2:5">
      <c r="B9" s="195"/>
      <c r="C9" s="170" t="s">
        <v>18</v>
      </c>
      <c r="D9" s="170"/>
      <c r="E9" s="169"/>
    </row>
    <row r="10" spans="2:5">
      <c r="B10" s="195"/>
      <c r="C10" s="170" t="s">
        <v>19</v>
      </c>
      <c r="D10" s="170"/>
      <c r="E10" s="169"/>
    </row>
    <row r="11" spans="2:5">
      <c r="B11" s="195"/>
      <c r="C11" s="170" t="s">
        <v>104</v>
      </c>
      <c r="D11" s="170"/>
      <c r="E11" s="169"/>
    </row>
    <row r="12" spans="2:5">
      <c r="B12" s="195"/>
      <c r="C12" s="170" t="s">
        <v>99</v>
      </c>
      <c r="D12" s="170"/>
      <c r="E12" s="169"/>
    </row>
    <row r="13" spans="2:5">
      <c r="B13" s="195"/>
      <c r="C13" s="170" t="s">
        <v>20</v>
      </c>
      <c r="D13" s="170"/>
      <c r="E13" s="169"/>
    </row>
    <row r="14" spans="2:5">
      <c r="B14" s="195"/>
      <c r="C14" s="170" t="s">
        <v>21</v>
      </c>
      <c r="D14" s="170"/>
      <c r="E14" s="169"/>
    </row>
    <row r="15" spans="2:5">
      <c r="B15" s="195"/>
      <c r="C15" s="170" t="s">
        <v>22</v>
      </c>
      <c r="D15" s="170"/>
      <c r="E15" s="169"/>
    </row>
    <row r="16" spans="2:5">
      <c r="B16" s="195"/>
      <c r="C16" s="170" t="s">
        <v>23</v>
      </c>
      <c r="D16" s="170"/>
      <c r="E16" s="169"/>
    </row>
    <row r="17" spans="2:5">
      <c r="B17" s="195"/>
      <c r="C17" s="170" t="s">
        <v>24</v>
      </c>
      <c r="D17" s="171"/>
      <c r="E17" s="169"/>
    </row>
    <row r="18" spans="2:5">
      <c r="B18" s="195"/>
      <c r="C18" s="170" t="s">
        <v>25</v>
      </c>
      <c r="D18" s="170"/>
      <c r="E18" s="169"/>
    </row>
    <row r="19" spans="2:5">
      <c r="B19" s="195"/>
      <c r="C19" s="170" t="s">
        <v>26</v>
      </c>
      <c r="D19" s="170"/>
      <c r="E19" s="169"/>
    </row>
    <row r="20" spans="2:5">
      <c r="B20" s="195"/>
      <c r="C20" s="170" t="s">
        <v>27</v>
      </c>
      <c r="D20" s="170"/>
      <c r="E20" s="169"/>
    </row>
    <row r="21" spans="2:5">
      <c r="B21" s="195"/>
      <c r="C21" s="170" t="s">
        <v>28</v>
      </c>
      <c r="D21" s="170"/>
      <c r="E21" s="169"/>
    </row>
    <row r="22" spans="2:5">
      <c r="B22" s="195"/>
      <c r="C22" s="170" t="s">
        <v>29</v>
      </c>
      <c r="D22" s="170"/>
      <c r="E22" s="169"/>
    </row>
    <row r="23" spans="2:5">
      <c r="B23" s="195"/>
      <c r="C23" s="170" t="s">
        <v>30</v>
      </c>
      <c r="D23" s="170"/>
      <c r="E23" s="169"/>
    </row>
    <row r="24" spans="2:5">
      <c r="B24" s="195"/>
      <c r="C24" s="170" t="s">
        <v>31</v>
      </c>
      <c r="D24" s="170"/>
      <c r="E24" s="169"/>
    </row>
    <row r="25" spans="2:5">
      <c r="B25" s="195"/>
      <c r="C25" s="170" t="s">
        <v>32</v>
      </c>
      <c r="D25" s="170"/>
      <c r="E25" s="169"/>
    </row>
    <row r="26" spans="2:5">
      <c r="B26" s="195"/>
      <c r="C26" s="170" t="s">
        <v>33</v>
      </c>
      <c r="D26" s="170"/>
      <c r="E26" s="169"/>
    </row>
    <row r="27" spans="2:5">
      <c r="B27" s="195"/>
      <c r="C27" s="170" t="s">
        <v>105</v>
      </c>
      <c r="D27" s="170"/>
      <c r="E27" s="169"/>
    </row>
    <row r="28" spans="2:5">
      <c r="B28" s="195"/>
      <c r="C28" s="170" t="s">
        <v>34</v>
      </c>
      <c r="D28" s="170"/>
      <c r="E28" s="169"/>
    </row>
    <row r="29" spans="2:5">
      <c r="B29" s="55"/>
      <c r="C29" s="170" t="s">
        <v>35</v>
      </c>
      <c r="D29" s="170"/>
      <c r="E29" s="169"/>
    </row>
    <row r="30" spans="2:5">
      <c r="B30" s="55"/>
      <c r="C30" s="170" t="s">
        <v>36</v>
      </c>
      <c r="D30" s="170"/>
      <c r="E30" s="169"/>
    </row>
    <row r="31" spans="2:5">
      <c r="B31" s="55"/>
      <c r="C31" s="170" t="s">
        <v>37</v>
      </c>
      <c r="D31" s="170"/>
      <c r="E31" s="169"/>
    </row>
    <row r="32" spans="2:5">
      <c r="B32" s="55"/>
      <c r="C32" s="170" t="s">
        <v>38</v>
      </c>
      <c r="D32" s="170"/>
      <c r="E32" s="169"/>
    </row>
    <row r="33" spans="2:5">
      <c r="B33" s="55"/>
      <c r="C33" s="170" t="s">
        <v>39</v>
      </c>
      <c r="D33" s="170"/>
      <c r="E33" s="169"/>
    </row>
    <row r="34" spans="2:5">
      <c r="B34" s="55"/>
      <c r="C34" s="170" t="s">
        <v>40</v>
      </c>
      <c r="D34" s="170"/>
      <c r="E34" s="169"/>
    </row>
    <row r="35" spans="2:5">
      <c r="B35" s="55"/>
      <c r="C35" s="170" t="s">
        <v>41</v>
      </c>
      <c r="D35" s="170"/>
      <c r="E35" s="169"/>
    </row>
    <row r="36" spans="2:5">
      <c r="B36" s="55"/>
      <c r="C36" s="170" t="s">
        <v>42</v>
      </c>
      <c r="D36" s="170"/>
      <c r="E36" s="169"/>
    </row>
    <row r="37" spans="2:5">
      <c r="B37" s="55"/>
      <c r="C37" s="170" t="s">
        <v>43</v>
      </c>
      <c r="D37" s="170"/>
      <c r="E37" s="169"/>
    </row>
    <row r="38" spans="2:5">
      <c r="B38" s="55"/>
      <c r="C38" s="171" t="s">
        <v>44</v>
      </c>
      <c r="D38" s="170"/>
      <c r="E38" s="169"/>
    </row>
    <row r="39" spans="2:5">
      <c r="B39" s="55"/>
      <c r="C39" s="170" t="s">
        <v>45</v>
      </c>
      <c r="D39" s="170"/>
      <c r="E39" s="169"/>
    </row>
    <row r="40" spans="2:5">
      <c r="B40" s="55"/>
      <c r="C40" s="170" t="s">
        <v>46</v>
      </c>
      <c r="D40" s="170"/>
      <c r="E40" s="169"/>
    </row>
    <row r="41" spans="2:5">
      <c r="B41" s="55"/>
      <c r="C41" s="170" t="s">
        <v>47</v>
      </c>
      <c r="D41" s="170"/>
      <c r="E41" s="169"/>
    </row>
    <row r="42" spans="2:5">
      <c r="B42" s="55"/>
      <c r="C42" s="171" t="s">
        <v>48</v>
      </c>
      <c r="D42" s="170"/>
      <c r="E42" s="169"/>
    </row>
    <row r="43" spans="2:5">
      <c r="B43" s="55"/>
      <c r="C43" s="170" t="s">
        <v>49</v>
      </c>
      <c r="D43" s="171"/>
      <c r="E43" s="169"/>
    </row>
    <row r="44" spans="2:5">
      <c r="B44" s="55"/>
      <c r="C44" s="170" t="s">
        <v>50</v>
      </c>
      <c r="D44" s="170"/>
      <c r="E44" s="169"/>
    </row>
    <row r="45" spans="2:5">
      <c r="B45" s="55"/>
      <c r="C45" s="170" t="s">
        <v>100</v>
      </c>
      <c r="D45" s="171"/>
      <c r="E45" s="169"/>
    </row>
    <row r="46" spans="2:5">
      <c r="B46" s="55"/>
      <c r="C46" s="170" t="s">
        <v>51</v>
      </c>
      <c r="D46" s="170"/>
      <c r="E46" s="169"/>
    </row>
    <row r="47" spans="2:5">
      <c r="B47" s="55"/>
      <c r="C47" s="170" t="s">
        <v>52</v>
      </c>
      <c r="D47" s="170"/>
      <c r="E47" s="169"/>
    </row>
    <row r="48" spans="2:5">
      <c r="B48" s="55"/>
      <c r="C48" s="170" t="s">
        <v>53</v>
      </c>
      <c r="D48" s="170"/>
      <c r="E48" s="169"/>
    </row>
    <row r="49" spans="2:5">
      <c r="B49" s="55"/>
      <c r="C49" s="170" t="s">
        <v>54</v>
      </c>
      <c r="D49" s="170"/>
      <c r="E49" s="169"/>
    </row>
    <row r="50" spans="2:5">
      <c r="B50" s="55"/>
      <c r="C50" s="170" t="s">
        <v>101</v>
      </c>
      <c r="D50" s="171"/>
      <c r="E50" s="169"/>
    </row>
    <row r="51" spans="2:5">
      <c r="B51" s="55"/>
      <c r="C51" s="171" t="s">
        <v>55</v>
      </c>
      <c r="D51" s="170"/>
      <c r="E51" s="169"/>
    </row>
    <row r="52" spans="2:5">
      <c r="B52" s="55"/>
      <c r="C52" s="170" t="s">
        <v>106</v>
      </c>
      <c r="D52" s="170"/>
      <c r="E52" s="169"/>
    </row>
    <row r="53" spans="2:5">
      <c r="B53" s="55"/>
      <c r="C53" s="170" t="s">
        <v>56</v>
      </c>
      <c r="D53" s="170"/>
      <c r="E53" s="169"/>
    </row>
    <row r="54" spans="2:5">
      <c r="B54" s="55"/>
      <c r="C54" s="171" t="s">
        <v>57</v>
      </c>
      <c r="D54" s="171"/>
      <c r="E54" s="169"/>
    </row>
    <row r="55" spans="2:5">
      <c r="B55" s="55"/>
      <c r="C55" s="170" t="s">
        <v>58</v>
      </c>
    </row>
    <row r="56" spans="2:5">
      <c r="B56" s="55"/>
      <c r="C56" s="170" t="s">
        <v>59</v>
      </c>
    </row>
    <row r="57" spans="2:5">
      <c r="B57" s="55"/>
      <c r="C57" s="170" t="s">
        <v>60</v>
      </c>
    </row>
    <row r="58" spans="2:5">
      <c r="B58" s="55"/>
      <c r="C58" s="170" t="s">
        <v>61</v>
      </c>
    </row>
    <row r="59" spans="2:5">
      <c r="B59" s="55"/>
      <c r="C59" s="171" t="s">
        <v>62</v>
      </c>
    </row>
    <row r="60" spans="2:5">
      <c r="B60" s="55"/>
      <c r="C60" s="170" t="s">
        <v>63</v>
      </c>
    </row>
    <row r="61" spans="2:5">
      <c r="B61" s="55"/>
      <c r="C61" s="170" t="s">
        <v>102</v>
      </c>
    </row>
    <row r="62" spans="2:5">
      <c r="B62" s="55"/>
      <c r="C62" s="170" t="s">
        <v>64</v>
      </c>
    </row>
    <row r="63" spans="2:5">
      <c r="B63" s="55"/>
      <c r="C63" s="171" t="s">
        <v>90</v>
      </c>
    </row>
    <row r="64" spans="2:5">
      <c r="B64" s="55"/>
      <c r="C64" s="170" t="s">
        <v>103</v>
      </c>
    </row>
    <row r="65" spans="2:3">
      <c r="B65" s="55"/>
      <c r="C65" s="171" t="s">
        <v>65</v>
      </c>
    </row>
    <row r="66" spans="2:3">
      <c r="B66" s="55"/>
      <c r="C66" s="170" t="s">
        <v>66</v>
      </c>
    </row>
    <row r="67" spans="2:3">
      <c r="B67" s="55"/>
      <c r="C67" s="170" t="s">
        <v>67</v>
      </c>
    </row>
    <row r="68" spans="2:3">
      <c r="B68" s="55"/>
      <c r="C68" s="170" t="s">
        <v>68</v>
      </c>
    </row>
    <row r="69" spans="2:3">
      <c r="B69" s="55"/>
      <c r="C69" s="171" t="s">
        <v>69</v>
      </c>
    </row>
    <row r="70" spans="2:3">
      <c r="B70" s="55"/>
      <c r="C70" s="170" t="s">
        <v>70</v>
      </c>
    </row>
    <row r="71" spans="2:3">
      <c r="B71" s="55"/>
      <c r="C71" s="171" t="s">
        <v>71</v>
      </c>
    </row>
    <row r="72" spans="2:3">
      <c r="B72" s="55"/>
      <c r="C72" s="170" t="s">
        <v>72</v>
      </c>
    </row>
    <row r="73" spans="2:3">
      <c r="B73" s="55"/>
      <c r="C73" s="170" t="s">
        <v>73</v>
      </c>
    </row>
    <row r="74" spans="2:3" ht="13.5" customHeight="1">
      <c r="B74" s="55"/>
      <c r="C74" s="170" t="s">
        <v>74</v>
      </c>
    </row>
    <row r="75" spans="2:3" ht="13.5" customHeight="1">
      <c r="B75" s="55"/>
      <c r="C75" s="170" t="s">
        <v>75</v>
      </c>
    </row>
    <row r="76" spans="2:3" ht="13.5" customHeight="1">
      <c r="B76" s="55"/>
      <c r="C76" s="170" t="s">
        <v>76</v>
      </c>
    </row>
    <row r="77" spans="2:3" ht="13.5" customHeight="1">
      <c r="B77" s="55"/>
      <c r="C77" s="275"/>
    </row>
    <row r="78" spans="2:3" ht="13.5" customHeight="1">
      <c r="B78" s="55"/>
      <c r="C78" s="324"/>
    </row>
    <row r="79" spans="2:3">
      <c r="B79" s="55"/>
      <c r="C79" s="275"/>
    </row>
    <row r="80" spans="2:3" ht="30.75" customHeight="1">
      <c r="B80" s="16"/>
      <c r="C80" s="321" t="s">
        <v>11</v>
      </c>
    </row>
    <row r="81" spans="2:3">
      <c r="B81" s="55"/>
      <c r="C81" s="171" t="s">
        <v>13</v>
      </c>
    </row>
    <row r="82" spans="2:3">
      <c r="B82" s="55"/>
      <c r="C82" s="170" t="s">
        <v>13</v>
      </c>
    </row>
    <row r="83" spans="2:3">
      <c r="B83" s="55"/>
      <c r="C83" s="171" t="s">
        <v>17</v>
      </c>
    </row>
    <row r="84" spans="2:3">
      <c r="B84" s="55"/>
      <c r="C84" s="170" t="s">
        <v>77</v>
      </c>
    </row>
    <row r="85" spans="2:3">
      <c r="B85" s="55"/>
      <c r="C85" s="170" t="s">
        <v>78</v>
      </c>
    </row>
    <row r="86" spans="2:3">
      <c r="B86" s="55"/>
      <c r="C86" s="170" t="s">
        <v>79</v>
      </c>
    </row>
    <row r="87" spans="2:3">
      <c r="B87" s="55"/>
      <c r="C87" s="170" t="s">
        <v>80</v>
      </c>
    </row>
    <row r="88" spans="2:3">
      <c r="B88" s="55"/>
      <c r="C88" s="170" t="s">
        <v>81</v>
      </c>
    </row>
    <row r="89" spans="2:3">
      <c r="B89" s="55"/>
      <c r="C89" s="171" t="s">
        <v>44</v>
      </c>
    </row>
    <row r="90" spans="2:3">
      <c r="B90" s="55"/>
      <c r="C90" s="170" t="s">
        <v>82</v>
      </c>
    </row>
    <row r="91" spans="2:3">
      <c r="B91" s="55"/>
      <c r="C91" s="170" t="s">
        <v>83</v>
      </c>
    </row>
    <row r="92" spans="2:3">
      <c r="B92" s="55"/>
      <c r="C92" s="171" t="s">
        <v>48</v>
      </c>
    </row>
    <row r="93" spans="2:3">
      <c r="B93" s="55"/>
      <c r="C93" s="170" t="s">
        <v>84</v>
      </c>
    </row>
    <row r="94" spans="2:3">
      <c r="B94" s="55"/>
      <c r="C94" s="170" t="s">
        <v>85</v>
      </c>
    </row>
    <row r="95" spans="2:3">
      <c r="B95" s="55"/>
      <c r="C95" s="170" t="s">
        <v>86</v>
      </c>
    </row>
    <row r="96" spans="2:3">
      <c r="B96" s="55"/>
      <c r="C96" s="170" t="s">
        <v>87</v>
      </c>
    </row>
    <row r="97" spans="2:3">
      <c r="B97" s="55"/>
      <c r="C97" s="171" t="s">
        <v>55</v>
      </c>
    </row>
    <row r="98" spans="2:3">
      <c r="B98" s="55"/>
      <c r="C98" s="170" t="s">
        <v>88</v>
      </c>
    </row>
    <row r="99" spans="2:3">
      <c r="B99" s="55"/>
      <c r="C99" s="171" t="s">
        <v>62</v>
      </c>
    </row>
    <row r="100" spans="2:3">
      <c r="B100" s="55"/>
      <c r="C100" s="170" t="s">
        <v>89</v>
      </c>
    </row>
    <row r="101" spans="2:3">
      <c r="B101" s="55"/>
      <c r="C101" s="171" t="s">
        <v>90</v>
      </c>
    </row>
    <row r="102" spans="2:3">
      <c r="B102" s="55"/>
      <c r="C102" s="170" t="s">
        <v>91</v>
      </c>
    </row>
    <row r="103" spans="2:3">
      <c r="B103" s="55"/>
      <c r="C103" s="171" t="s">
        <v>69</v>
      </c>
    </row>
    <row r="104" spans="2:3">
      <c r="B104" s="55"/>
      <c r="C104" s="170" t="s">
        <v>92</v>
      </c>
    </row>
    <row r="105" spans="2:3">
      <c r="B105" s="55"/>
      <c r="C105" s="170" t="s">
        <v>93</v>
      </c>
    </row>
    <row r="106" spans="2:3">
      <c r="B106" s="55"/>
      <c r="C106" s="171" t="s">
        <v>71</v>
      </c>
    </row>
    <row r="107" spans="2:3">
      <c r="B107" s="55"/>
      <c r="C107" s="170" t="s">
        <v>94</v>
      </c>
    </row>
    <row r="108" spans="2:3">
      <c r="B108" s="55"/>
      <c r="C108" s="170" t="s">
        <v>95</v>
      </c>
    </row>
    <row r="109" spans="2:3">
      <c r="B109" s="55"/>
      <c r="C109" s="170" t="s">
        <v>96</v>
      </c>
    </row>
    <row r="110" spans="2:3">
      <c r="C110" s="170" t="s">
        <v>97</v>
      </c>
    </row>
    <row r="111" spans="2:3">
      <c r="C111" s="170" t="s">
        <v>98</v>
      </c>
    </row>
    <row r="112" spans="2:3">
      <c r="C112" s="290"/>
    </row>
    <row r="113" spans="3:3">
      <c r="C113" s="322"/>
    </row>
    <row r="114" spans="3:3">
      <c r="C114" s="323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zoomScale="130" zoomScaleNormal="130" workbookViewId="0">
      <selection activeCell="C10" sqref="C10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ÍNDICE</v>
      </c>
    </row>
    <row r="2" spans="1:25">
      <c r="A2" s="217"/>
      <c r="B2" s="217" t="s">
        <v>8</v>
      </c>
      <c r="C2" s="217"/>
      <c r="D2" s="217">
        <v>1</v>
      </c>
      <c r="G2" s="183"/>
    </row>
    <row r="3" spans="1:25" s="179" customFormat="1" ht="20.100000000000001" customHeight="1">
      <c r="A3" s="217" t="str">
        <f>+Q1_Consolidado!C2</f>
        <v>QUADRO I - Execução orçamental consolidada (janeiro-novembro)</v>
      </c>
      <c r="B3" s="217" t="s">
        <v>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QUADRO II - Execução orçamental do Gov. Regional (janeiro-novembro)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QUADRO III - Execução orçamental do Gov. Regional (novembro)</v>
      </c>
      <c r="B5" s="217"/>
      <c r="C5" s="217"/>
      <c r="D5" s="217"/>
    </row>
    <row r="6" spans="1:25" s="179" customFormat="1" ht="20.100000000000001" customHeight="1">
      <c r="A6" s="269" t="str">
        <f>+'Q4_ R_fiscal'!C2</f>
        <v>QUADRO IV - Execução orçamental da receita fiscal do Gov. Reg. (janeiro-novembro)</v>
      </c>
      <c r="B6" s="217"/>
      <c r="C6" s="217"/>
      <c r="D6" s="217"/>
    </row>
    <row r="7" spans="1:25" s="179" customFormat="1" ht="20.100000000000001" customHeight="1">
      <c r="A7" s="269" t="str">
        <f>+Q5_R_n_fiscal!C2</f>
        <v>QUADRO V - Execução orçamental da receita não fiscal do Gov. Reg. (janeiro-novembro)</v>
      </c>
      <c r="B7" s="217"/>
      <c r="C7" s="217"/>
      <c r="D7" s="217"/>
    </row>
    <row r="8" spans="1:25" s="179" customFormat="1" ht="20.100000000000001" customHeight="1">
      <c r="A8" s="269" t="str">
        <f>+'Q6_D_Est ECO'!C2</f>
        <v>QUADRO VI - Execução orçamental das despesas do Governo Regional (janeiro-novembro)</v>
      </c>
      <c r="B8"/>
      <c r="C8"/>
      <c r="D8"/>
    </row>
    <row r="9" spans="1:25" s="179" customFormat="1" ht="20.100000000000001" customHeight="1">
      <c r="A9" s="269" t="str">
        <f>+Q7_D_Est_Func!C2</f>
        <v>QUADRO VII - Despesa do Governo Regional, por classificação funcional (janeiro-novembro)</v>
      </c>
      <c r="B9" s="217"/>
      <c r="C9" s="217"/>
      <c r="D9" s="217"/>
    </row>
    <row r="10" spans="1:25" s="179" customFormat="1" ht="20.100000000000001" customHeight="1">
      <c r="A10" s="269" t="str">
        <f>+Q8_D_Est_Org!C2</f>
        <v>QUADRO VIII - Execução orçamental por classificação cruzada orgânica e económica (janeiro-novembro)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QUADRO IX - Saldo Global do Subsetor - EPR (janeiro-novembro)</v>
      </c>
      <c r="B11" s="217"/>
      <c r="C11" s="217"/>
      <c r="D11" s="217"/>
    </row>
    <row r="12" spans="1:25" s="179" customFormat="1" ht="20.100000000000001" customHeight="1">
      <c r="A12" s="284" t="str">
        <f>+'Q10_SFA '!C2</f>
        <v>QUADRO X - Execução orçamental dos Serviços e Fundos Autónomos e EPR (janeiro-novembro)</v>
      </c>
      <c r="B12" s="285"/>
      <c r="C12" s="285"/>
      <c r="D12" s="217"/>
    </row>
    <row r="13" spans="1:25" s="179" customFormat="1" ht="20.100000000000001" customHeight="1">
      <c r="A13" s="269" t="str">
        <f>+'Q11_SFA acumulado'!C2</f>
        <v>QUADRO XI - Execução orçamental dos Serviços e Fundos Autónomos e EPR (janeiro-novembro)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QUADRO XII - Execução orçamental dos Serviços e Fundos Autónomos e EPR (novembro)</v>
      </c>
      <c r="B14" s="217"/>
      <c r="C14" s="217"/>
      <c r="D14" s="217"/>
    </row>
    <row r="15" spans="1:25" s="179" customFormat="1" ht="20.100000000000001" customHeight="1">
      <c r="A15" s="284" t="str">
        <f>+Q_11_12_13_14_Compromissos!C2</f>
        <v>QUADRO XIII - Contas a pagar, da Administração Regional, no final de novembro de 2023 (valores acumulados)</v>
      </c>
      <c r="B15" s="285"/>
      <c r="C15" s="285"/>
      <c r="D15" s="285"/>
    </row>
    <row r="16" spans="1:25" s="179" customFormat="1" ht="20.100000000000001" customHeight="1">
      <c r="A16" s="284" t="str">
        <f>+Q_11_12_13_14_Compromissos!C23</f>
        <v>QUADRO XIV - Contas a pagar, do Governo Regional, no final de novembro de 2023 (valores acumulados)</v>
      </c>
      <c r="B16" s="285"/>
      <c r="C16" s="285"/>
      <c r="D16" s="285"/>
    </row>
    <row r="17" spans="1:4" s="179" customFormat="1" ht="20.100000000000001" customHeight="1">
      <c r="A17" s="284" t="str">
        <f>+Q_11_12_13_14_Compromissos!C32</f>
        <v>QUADRO XV - Contas a pagar, dos Serviços e Fundos Autónomos, no final de novembro de 2023 (valores acumulados)</v>
      </c>
      <c r="B17" s="285"/>
      <c r="C17" s="285"/>
      <c r="D17" s="285"/>
    </row>
    <row r="18" spans="1:4" s="169" customFormat="1" ht="20.100000000000001" customHeight="1">
      <c r="A18" s="269" t="str">
        <f>+Q_11_12_13_14_Compromissos!C41</f>
        <v>QUADRO XVI - Contas a pagar, das Entidades Públicas Reclassseicadas, no final de novembro de 2023 (valores acumulados)</v>
      </c>
      <c r="B18" s="217"/>
      <c r="C18" s="217"/>
      <c r="D18" s="217"/>
    </row>
    <row r="19" spans="1:4" s="179" customFormat="1" ht="20.100000000000001" customHeight="1">
      <c r="A19" s="217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'!C80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5"/>
      <c r="C21" s="285"/>
      <c r="D21" s="285"/>
    </row>
    <row r="22" spans="1:4">
      <c r="A22" s="325"/>
      <c r="B22" s="325"/>
      <c r="C22" s="325"/>
      <c r="D22" s="325"/>
    </row>
  </sheetData>
  <mergeCells count="1">
    <mergeCell ref="A22:D22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Q_11_12_13_14_Compromissos!B41" display="Q_11_12_13_14_Compromissos!B41" xr:uid="{BAD9A133-E14F-407B-899C-D23381A55606}"/>
    <hyperlink ref="A19" location="'Pagamentos_Atraso '!B2" display="Lista de entidades que cumprem com o estabelecido no art.º 7.º da LCPA (Serviços Integrados)" xr:uid="{BBAB661D-6B78-40E8-B9DD-E380E22DAE77}"/>
    <hyperlink ref="A20" location="'Pagamentos_Atraso '!B80" display="'Pagamentos_Atraso '!B80" xr:uid="{F718D3A5-B7AF-46BB-9849-9E40F5F28D40}"/>
    <hyperlink ref="A12" location="'Q10_SFA '!B2" display="'Q10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Q_11_12_13_14_Compromissos!B32" display="Q_11_12_13_14_Compromissos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K19" sqref="K19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(janeiro-novembro)","TABLE I - Consolidated budget execution (january-november)")</f>
        <v>QUADRO I - Execução orçamental consolidada (janeiro-novembro)</v>
      </c>
      <c r="D2" s="41"/>
      <c r="E2" s="41"/>
      <c r="F2" s="41"/>
      <c r="G2" s="41"/>
      <c r="H2" s="41" t="str">
        <f>+IF(Índice!$D$2=1,"€ Milhares","€ Thousands")</f>
        <v>€ Milhares</v>
      </c>
      <c r="J2" s="178" t="str">
        <f>+IF(Índice!$D$2=1,"índice","Index")</f>
        <v>índice</v>
      </c>
    </row>
    <row r="3" spans="1:10" ht="30.75" customHeight="1">
      <c r="C3" s="126"/>
      <c r="D3" s="127" t="str">
        <f>+IF(Índice!$D$2=1,"GR","RG")</f>
        <v>GR</v>
      </c>
      <c r="E3" s="127" t="str">
        <f>+IF(Índice!$D$2=1,"SFA","ASF")</f>
        <v>SFA</v>
      </c>
      <c r="F3" s="127" t="str">
        <f>+IF(Índice!$D$2=1,"EPR","RPE")</f>
        <v>EPR</v>
      </c>
      <c r="G3" s="127" t="str">
        <f>+IF(Índice!$D$2=1,"Saldo
consolidado
2023","Consolidated balance")</f>
        <v>Saldo
consolidado
2023</v>
      </c>
      <c r="H3" s="131" t="str">
        <f>+IF(Índice!$D$2=1,"VH (%)","HV (%)")</f>
        <v>VH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Receita corrente</v>
      </c>
      <c r="D5" s="57">
        <v>1254279.50966</v>
      </c>
      <c r="E5" s="57">
        <v>456126.63900999998</v>
      </c>
      <c r="F5" s="57">
        <v>321072.12805000006</v>
      </c>
      <c r="G5" s="57">
        <v>1355133.9595699999</v>
      </c>
      <c r="H5" s="57">
        <v>17.653609579832597</v>
      </c>
    </row>
    <row r="6" spans="1:10" ht="11.25" customHeight="1">
      <c r="C6" s="68" t="str">
        <f>+IF(Índice!$D$2=1,"Impostos diretos","Direct taxes")</f>
        <v>Impostos diretos</v>
      </c>
      <c r="D6" s="56">
        <v>376188.36986000004</v>
      </c>
      <c r="E6" s="56">
        <v>0</v>
      </c>
      <c r="F6" s="56">
        <v>0</v>
      </c>
      <c r="G6" s="56">
        <v>376188.36986000004</v>
      </c>
      <c r="H6" s="56">
        <v>36.096755020549651</v>
      </c>
    </row>
    <row r="7" spans="1:10">
      <c r="C7" s="68" t="str">
        <f>+IF(Índice!$D$2=1,"Impostos indiretos","Indirect taxes")</f>
        <v>Impostos indiretos</v>
      </c>
      <c r="D7" s="56">
        <v>642606.36833999993</v>
      </c>
      <c r="E7" s="56">
        <v>0</v>
      </c>
      <c r="F7" s="56">
        <v>0</v>
      </c>
      <c r="G7" s="56">
        <v>642606.36833999993</v>
      </c>
      <c r="H7" s="56">
        <v>11.084686468096727</v>
      </c>
    </row>
    <row r="8" spans="1:10">
      <c r="C8" s="68" t="str">
        <f>+IF(Índice!$D$2=1,"Contribuições de Segurança Social","Social security contributions")</f>
        <v>Contribuições de Segurança Social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Outras receitas correntes</v>
      </c>
      <c r="D9" s="56">
        <v>235484.77145999996</v>
      </c>
      <c r="E9" s="56">
        <v>456126.63900999998</v>
      </c>
      <c r="F9" s="56">
        <v>321072.12805000006</v>
      </c>
      <c r="G9" s="56">
        <v>324521.71663999988</v>
      </c>
      <c r="H9" s="56">
        <v>10.594452625784513</v>
      </c>
    </row>
    <row r="10" spans="1:10">
      <c r="C10" s="69" t="str">
        <f>+IF(Índice!$D$2=1,"Transferências correntes","Current transfers")</f>
        <v>Transferências correntes</v>
      </c>
      <c r="D10" s="56">
        <v>195313.53129999997</v>
      </c>
      <c r="E10" s="56">
        <v>447479.79442999995</v>
      </c>
      <c r="F10" s="56">
        <v>282349.12968000007</v>
      </c>
      <c r="G10" s="56">
        <v>236980.63352999988</v>
      </c>
      <c r="H10" s="56">
        <v>9.8143795724979999</v>
      </c>
    </row>
    <row r="11" spans="1:10">
      <c r="C11" s="268" t="str">
        <f>+IF(Índice!$D$2=1,"(das quais: transferências de outros subsetores das AP)","(of which: from other PA sub-sectors)")</f>
        <v>(das quais: transferências de outros subsetores das AP)</v>
      </c>
      <c r="D11" s="56">
        <v>194370.30309999999</v>
      </c>
      <c r="E11" s="56">
        <v>1141.6948399999999</v>
      </c>
      <c r="F11" s="56">
        <v>1098.1893299999997</v>
      </c>
      <c r="G11" s="56">
        <v>196610.18726999999</v>
      </c>
      <c r="H11" s="56">
        <v>4.4659037591945339</v>
      </c>
    </row>
    <row r="12" spans="1:10">
      <c r="C12" s="268" t="str">
        <f>+IF(Índice!$D$2=1,"(das quais: transf. de Subsetores da APR)","(of which: from RPA sub-sectors)")</f>
        <v>(das quais: transf. de Subsetores da APR)</v>
      </c>
      <c r="D12" s="56">
        <v>21.790240000000001</v>
      </c>
      <c r="E12" s="56">
        <v>409574.25840000005</v>
      </c>
      <c r="F12" s="56">
        <v>278565.77324000001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Diferenças de consolidação</v>
      </c>
      <c r="D13" s="56">
        <v>0</v>
      </c>
      <c r="E13" s="56">
        <v>0</v>
      </c>
      <c r="F13" s="56">
        <v>0</v>
      </c>
      <c r="G13" s="56">
        <v>11817.504730000206</v>
      </c>
      <c r="H13" s="56">
        <v>0</v>
      </c>
    </row>
    <row r="14" spans="1:10">
      <c r="C14" s="57" t="str">
        <f>+IF(Índice!$D$2=1,"Receita de capital","Capital revenue")</f>
        <v>Receita de capital</v>
      </c>
      <c r="D14" s="57">
        <v>75776.029670000018</v>
      </c>
      <c r="E14" s="57">
        <v>25410.807349999999</v>
      </c>
      <c r="F14" s="57">
        <v>29788.181049999992</v>
      </c>
      <c r="G14" s="57">
        <v>102735.57915000002</v>
      </c>
      <c r="H14" s="57">
        <v>-27.955472572596264</v>
      </c>
    </row>
    <row r="15" spans="1:10">
      <c r="C15" s="68" t="str">
        <f>+IF(Índice!$D$2=1,"Venda de bens de investimento","Sale of investment goods")</f>
        <v>Venda de bens de investimento</v>
      </c>
      <c r="D15" s="56">
        <v>7634.4390199999998</v>
      </c>
      <c r="E15" s="56">
        <v>0</v>
      </c>
      <c r="F15" s="56">
        <v>525.92697999999996</v>
      </c>
      <c r="G15" s="56">
        <v>8160.366</v>
      </c>
      <c r="H15" s="56">
        <v>73.542436777641413</v>
      </c>
    </row>
    <row r="16" spans="1:10" ht="11.25" customHeight="1">
      <c r="C16" s="68" t="str">
        <f>+IF(Índice!$D$2=1,"Transferências capital","Capital transfers")</f>
        <v>Transferências capital</v>
      </c>
      <c r="D16" s="56">
        <v>64320.403160000002</v>
      </c>
      <c r="E16" s="56">
        <v>25294.997939999997</v>
      </c>
      <c r="F16" s="56">
        <v>29219.233679999994</v>
      </c>
      <c r="G16" s="56">
        <v>90529.537209999995</v>
      </c>
      <c r="H16" s="56">
        <v>-28.76909515513303</v>
      </c>
    </row>
    <row r="17" spans="3:8">
      <c r="C17" s="69" t="str">
        <f>+IF(Índice!$D$2=1,"(das quais: transferências de outros subsetores das AP)","(of which: from other PA sub-sectors)")</f>
        <v>(das quais: transferências de outros subsetores das AP)</v>
      </c>
      <c r="D17" s="56">
        <v>52397.159340000006</v>
      </c>
      <c r="E17" s="56">
        <v>595.84802999999999</v>
      </c>
      <c r="F17" s="56">
        <v>0</v>
      </c>
      <c r="G17" s="56">
        <v>52993.007370000007</v>
      </c>
      <c r="H17" s="56">
        <v>9.5976056148064472</v>
      </c>
    </row>
    <row r="18" spans="3:8">
      <c r="C18" s="69" t="str">
        <f>+IF(Índice!$D$2=1,"(das quais: transf. de Subsetores da APR)","(of which: from RPA sub-sectors)")</f>
        <v>(das quais: transf. de Subsetores da APR)</v>
      </c>
      <c r="D18" s="56">
        <v>0</v>
      </c>
      <c r="E18" s="56">
        <v>13621.345370000001</v>
      </c>
      <c r="F18" s="56">
        <v>14683.752200000001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Diferenças de consolidação</v>
      </c>
      <c r="D19" s="56">
        <v>0</v>
      </c>
      <c r="E19" s="56">
        <v>0</v>
      </c>
      <c r="F19" s="56">
        <v>0</v>
      </c>
      <c r="G19" s="56">
        <v>65.658650000012287</v>
      </c>
      <c r="H19" s="56">
        <v>0</v>
      </c>
    </row>
    <row r="20" spans="3:8">
      <c r="C20" s="57" t="str">
        <f>+IF(Índice!$D$2=1,"Receita efetiva","Effective revenue")</f>
        <v>Receita efetiva</v>
      </c>
      <c r="D20" s="57">
        <v>1330055.5393300001</v>
      </c>
      <c r="E20" s="57">
        <v>481537.44636</v>
      </c>
      <c r="F20" s="57">
        <v>350860.30910000007</v>
      </c>
      <c r="G20" s="57">
        <v>1457869.5387200001</v>
      </c>
      <c r="H20" s="57">
        <v>12.628994978160634</v>
      </c>
    </row>
    <row r="21" spans="3:8" ht="20.25" customHeight="1">
      <c r="C21" s="220" t="str">
        <f>+IF(Índice!$D$2=1,"Despesa corrente","Current expenditure")</f>
        <v>Despesa corrente</v>
      </c>
      <c r="D21" s="220">
        <v>1164296.2885999999</v>
      </c>
      <c r="E21" s="220">
        <v>446133.81522999995</v>
      </c>
      <c r="F21" s="220">
        <v>321487.45398999989</v>
      </c>
      <c r="G21" s="220">
        <v>1255573.2217499998</v>
      </c>
      <c r="H21" s="220">
        <v>7.2650409132979821</v>
      </c>
    </row>
    <row r="22" spans="3:8" ht="10.5" customHeight="1">
      <c r="C22" s="68" t="str">
        <f>+IF(Índice!$D$2=1,"Consumo público","Public consumption")</f>
        <v>Consumo público</v>
      </c>
      <c r="D22" s="56">
        <v>560219.93492000038</v>
      </c>
      <c r="E22" s="56">
        <v>145116.19953000001</v>
      </c>
      <c r="F22" s="56">
        <v>303444.7313499999</v>
      </c>
      <c r="G22" s="56">
        <v>1008780.8658000003</v>
      </c>
      <c r="H22" s="56">
        <v>9.2395853271789452</v>
      </c>
    </row>
    <row r="23" spans="3:8">
      <c r="C23" s="69" t="str">
        <f>+IF(Índice!$D$2=1,"Despesas com o pessoal","Compensation of employees")</f>
        <v>Despesas com o pessoal</v>
      </c>
      <c r="D23" s="56">
        <v>407387.95296000008</v>
      </c>
      <c r="E23" s="56">
        <v>48061.204099999995</v>
      </c>
      <c r="F23" s="56">
        <v>235708.64019999982</v>
      </c>
      <c r="G23" s="56">
        <v>691157.7972599999</v>
      </c>
      <c r="H23" s="56">
        <v>10.583553502949815</v>
      </c>
    </row>
    <row r="24" spans="3:8">
      <c r="C24" s="69" t="str">
        <f>+IF(Índice!$D$2=1,"Aquisição de bens e serviços e outras desp. Correntes","Purchase of goods and services, and other current expenditures")</f>
        <v>Aquisição de bens e serviços e outras desp. Correntes</v>
      </c>
      <c r="D24" s="56">
        <v>152831.98196000027</v>
      </c>
      <c r="E24" s="56">
        <v>97054.99543000001</v>
      </c>
      <c r="F24" s="56">
        <v>67736.091150000095</v>
      </c>
      <c r="G24" s="56">
        <v>317623.06854000036</v>
      </c>
      <c r="H24" s="56">
        <v>6.4250450941591764</v>
      </c>
    </row>
    <row r="25" spans="3:8">
      <c r="C25" s="68" t="str">
        <f>+IF(Índice!$D$2=1,"Subsídios","Subsidies")</f>
        <v>Subsídios</v>
      </c>
      <c r="D25" s="56">
        <v>19473.053340000002</v>
      </c>
      <c r="E25" s="56">
        <v>5048.4606199999989</v>
      </c>
      <c r="F25" s="56">
        <v>0.80500000000000005</v>
      </c>
      <c r="G25" s="56">
        <v>24522.300040000002</v>
      </c>
      <c r="H25" s="56">
        <v>-19.59504470566231</v>
      </c>
    </row>
    <row r="26" spans="3:8">
      <c r="C26" s="68" t="str">
        <f>+IF(Índice!$D$2=1,"Juros e outros encargos","Interests and other charges")</f>
        <v>Juros e outros encargos</v>
      </c>
      <c r="D26" s="56">
        <v>100503.12182000003</v>
      </c>
      <c r="E26" s="56">
        <v>142.86688000000001</v>
      </c>
      <c r="F26" s="56">
        <v>6160.634869999998</v>
      </c>
      <c r="G26" s="56">
        <v>106806.62357000003</v>
      </c>
      <c r="H26" s="56">
        <v>16.246977350667358</v>
      </c>
    </row>
    <row r="27" spans="3:8">
      <c r="C27" s="68" t="str">
        <f>+IF(Índice!$D$2=1,"Transferências correntes","Current transfers")</f>
        <v>Transferências correntes</v>
      </c>
      <c r="D27" s="56">
        <v>484100.17851999949</v>
      </c>
      <c r="E27" s="56">
        <v>295826.28819999995</v>
      </c>
      <c r="F27" s="56">
        <v>11881.282770000003</v>
      </c>
      <c r="G27" s="56">
        <v>115463.43233999959</v>
      </c>
      <c r="H27" s="56">
        <v>-7.4060595011389392</v>
      </c>
    </row>
    <row r="28" spans="3:8">
      <c r="C28" s="69" t="str">
        <f>+IF(Índice!$D$2=1,"(das quais: transferências de outros subsetores das AP)","(of which: to other PA sub-sectors)")</f>
        <v>(das quais: transferências de outros subsetores das AP)</v>
      </c>
      <c r="D28" s="56">
        <v>230</v>
      </c>
      <c r="E28" s="56">
        <v>2111.5578100000002</v>
      </c>
      <c r="F28" s="56">
        <v>0</v>
      </c>
      <c r="G28" s="56">
        <v>2341.5578100000002</v>
      </c>
      <c r="H28" s="56">
        <v>17.929672347785221</v>
      </c>
    </row>
    <row r="29" spans="3:8">
      <c r="C29" s="69" t="str">
        <f>+IF(Índice!$D$2=1,"(das quais: transf. de Subsetores da APR)","(of which: to RPA sub-sectors)")</f>
        <v>(das quais: transf. de Subsetores da APR)</v>
      </c>
      <c r="D29" s="56">
        <v>410433.08611999988</v>
      </c>
      <c r="E29" s="56">
        <v>265859.74206999998</v>
      </c>
      <c r="F29" s="56">
        <v>51.488959999999999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Diferenças de consolidação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Despesa de capital</v>
      </c>
      <c r="D31" s="57">
        <v>128465.86049999998</v>
      </c>
      <c r="E31" s="57">
        <v>23458.051170000006</v>
      </c>
      <c r="F31" s="57">
        <v>33057.147039999996</v>
      </c>
      <c r="G31" s="57">
        <v>156741.61979</v>
      </c>
      <c r="H31" s="57">
        <v>-18.061197847302136</v>
      </c>
    </row>
    <row r="32" spans="3:8">
      <c r="C32" s="68" t="str">
        <f>+IF(Índice!$D$2=1,"Investimento","Investment")</f>
        <v>Investimento</v>
      </c>
      <c r="D32" s="56">
        <v>87509.88787999998</v>
      </c>
      <c r="E32" s="56">
        <v>3980.8478800000007</v>
      </c>
      <c r="F32" s="56">
        <v>32734.460239999993</v>
      </c>
      <c r="G32" s="56">
        <v>124225.19599999997</v>
      </c>
      <c r="H32" s="56">
        <v>19.555473580660788</v>
      </c>
    </row>
    <row r="33" spans="3:8">
      <c r="C33" s="68" t="str">
        <f>+IF(Índice!$D$2=1,"Transferências capital","Capital transfers")</f>
        <v>Transferências capital</v>
      </c>
      <c r="D33" s="56">
        <v>40955.97262</v>
      </c>
      <c r="E33" s="56">
        <v>19468.947680000005</v>
      </c>
      <c r="F33" s="56">
        <v>322.68680000000001</v>
      </c>
      <c r="G33" s="56">
        <v>32508.168180000019</v>
      </c>
      <c r="H33" s="56">
        <v>-62.714235069721646</v>
      </c>
    </row>
    <row r="34" spans="3:8">
      <c r="C34" s="69" t="str">
        <f>+IF(Índice!$D$2=1,"(das quais: transferências de outros subsetores das AP)","(of which: to other PA sub-sectors)")</f>
        <v>(das quais: transferências de outros subsetores das AP)</v>
      </c>
      <c r="D34" s="56">
        <v>6688.9179399999994</v>
      </c>
      <c r="E34" s="56">
        <v>0</v>
      </c>
      <c r="F34" s="56">
        <v>0</v>
      </c>
      <c r="G34" s="56">
        <v>6688.9179399999994</v>
      </c>
      <c r="H34" s="56">
        <v>-16.239545951310276</v>
      </c>
    </row>
    <row r="35" spans="3:8">
      <c r="C35" s="69" t="str">
        <f>+IF(Índice!$D$2=1,"(das quais: transf. de Subsetores da APR)","(of which: to RPA sub-sectors)")</f>
        <v>(das quais: transf. de Subsetores da APR)</v>
      </c>
      <c r="D35" s="56">
        <v>28231.183309999989</v>
      </c>
      <c r="E35" s="56">
        <v>8.2556100000000008</v>
      </c>
      <c r="F35" s="56">
        <v>0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Outras despesas de capital</v>
      </c>
      <c r="D36" s="56">
        <v>0</v>
      </c>
      <c r="E36" s="56">
        <v>8.2556100000000008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Diferenças de consolidação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Despesa efetiva</v>
      </c>
      <c r="D38" s="86">
        <v>1292762.1491</v>
      </c>
      <c r="E38" s="86">
        <v>469591.8664</v>
      </c>
      <c r="F38" s="86">
        <v>354544.6010299999</v>
      </c>
      <c r="G38" s="86">
        <v>1412314.8415399997</v>
      </c>
      <c r="H38" s="86">
        <v>3.7075462884456734</v>
      </c>
    </row>
    <row r="39" spans="3:8" ht="17.25" customHeight="1">
      <c r="C39" s="138" t="str">
        <f>+IF(Índice!$D$2=1,"Saldo global","Overall balance")</f>
        <v>Saldo global</v>
      </c>
      <c r="D39" s="139">
        <v>37293.390230000019</v>
      </c>
      <c r="E39" s="139">
        <v>11945.579960000003</v>
      </c>
      <c r="F39" s="139">
        <v>-3684.2919299998321</v>
      </c>
      <c r="G39" s="139">
        <v>45554.697180000367</v>
      </c>
      <c r="H39" s="139">
        <v>167.56379304399056</v>
      </c>
    </row>
    <row r="40" spans="3:8">
      <c r="C40" s="87" t="str">
        <f>+IF(Índice!$D$2=1,"Por memória:","By memory:")</f>
        <v>Por memória:</v>
      </c>
    </row>
    <row r="41" spans="3:8">
      <c r="C41" s="68" t="str">
        <f>+IF(Índice!$D$2=1,"Saldo corrente","Current balance")</f>
        <v>Saldo corrente</v>
      </c>
      <c r="D41" s="19">
        <v>89983.221060000127</v>
      </c>
      <c r="E41" s="19">
        <v>9992.8237800000352</v>
      </c>
      <c r="F41" s="19">
        <v>-415.3259399998351</v>
      </c>
      <c r="G41" s="19">
        <v>99560.737820000155</v>
      </c>
      <c r="H41" s="19">
        <v>631.45109713804845</v>
      </c>
    </row>
    <row r="42" spans="3:8">
      <c r="C42" s="68" t="str">
        <f>+IF(Índice!$D$2=1,"Despesa corrente primária","Primary current expenditure")</f>
        <v>Despesa corrente primária</v>
      </c>
      <c r="D42" s="19">
        <v>1063793.1667799999</v>
      </c>
      <c r="E42" s="19">
        <v>445990.94834999996</v>
      </c>
      <c r="F42" s="19">
        <v>315326.81911999988</v>
      </c>
      <c r="G42" s="19">
        <v>1148766.5981799997</v>
      </c>
      <c r="H42" s="19">
        <v>6.4999656462635835</v>
      </c>
    </row>
    <row r="43" spans="3:8">
      <c r="C43" s="68" t="str">
        <f>+IF(Índice!$D$2=1,"Saldo corrente primário","Primary current balance")</f>
        <v>Saldo corrente primário</v>
      </c>
      <c r="D43" s="19">
        <v>190486.34288000013</v>
      </c>
      <c r="E43" s="19">
        <v>10135.690660000022</v>
      </c>
      <c r="F43" s="19">
        <v>5745.3089300001739</v>
      </c>
      <c r="G43" s="19">
        <v>206367.36139000021</v>
      </c>
      <c r="H43" s="19">
        <v>182.13345007240682</v>
      </c>
    </row>
    <row r="44" spans="3:8">
      <c r="C44" s="68" t="str">
        <f>+IF(Índice!$D$2=1,"Saldo de capital","Capital balance")</f>
        <v>Saldo de capital</v>
      </c>
      <c r="D44" s="19">
        <v>-52689.830829999963</v>
      </c>
      <c r="E44" s="19">
        <v>1952.756179999993</v>
      </c>
      <c r="F44" s="19">
        <v>-3268.9659900000042</v>
      </c>
      <c r="G44" s="19">
        <v>-54006.040639999977</v>
      </c>
      <c r="H44" s="19">
        <v>-10.915938182781515</v>
      </c>
    </row>
    <row r="45" spans="3:8">
      <c r="C45" s="68" t="str">
        <f t="array" ref="C45">+IF(Índice!$D$2=1,"Despesa primária","Primary expenditure")</f>
        <v>Despesa primária</v>
      </c>
      <c r="D45" s="19">
        <v>1192259.02728</v>
      </c>
      <c r="E45" s="19">
        <v>469448.99952000001</v>
      </c>
      <c r="F45" s="19">
        <v>348383.96615999989</v>
      </c>
      <c r="G45" s="19">
        <v>1305508.2179699996</v>
      </c>
      <c r="H45" s="19">
        <v>2.8003332947723392</v>
      </c>
    </row>
    <row r="46" spans="3:8">
      <c r="C46" s="221" t="str">
        <f>+IF(Índice!$D$2=1,"Saldo primário","Primary balance")</f>
        <v>Saldo primário</v>
      </c>
      <c r="D46" s="132">
        <v>137796.51205000002</v>
      </c>
      <c r="E46" s="132">
        <v>12088.44683999999</v>
      </c>
      <c r="F46" s="132">
        <v>2476.3429400001769</v>
      </c>
      <c r="G46" s="132">
        <v>152361.32075000042</v>
      </c>
      <c r="H46" s="132">
        <v>523.04419347466398</v>
      </c>
    </row>
    <row r="47" spans="3:8">
      <c r="C47" s="222" t="str">
        <f>+IF(Índice!$D$2=1,"Fonte: Secretaria Regional das Finanças","Source: Regional Finance Secretariat")</f>
        <v>Fonte: Secretaria Regional das Finanças</v>
      </c>
    </row>
    <row r="48" spans="3:8" ht="9" customHeight="1">
      <c r="C48" s="326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Nota: As Reposições Não Abatidas nos Pagamentos foram contabilizadas em Receitas de Capital, nos termos do Decreto-Lei n.º26/2002 de 14 de fevereiro</v>
      </c>
      <c r="D48" s="326"/>
      <c r="E48" s="326"/>
      <c r="F48" s="326"/>
      <c r="G48" s="326"/>
    </row>
    <row r="49" spans="3:7" ht="9" customHeight="1">
      <c r="C49" s="326"/>
      <c r="D49" s="326"/>
      <c r="E49" s="326"/>
      <c r="F49" s="326"/>
      <c r="G49" s="326"/>
    </row>
    <row r="50" spans="3:7" ht="9" customHeight="1">
      <c r="C50" s="326"/>
      <c r="D50" s="326"/>
      <c r="E50" s="326"/>
      <c r="F50" s="326"/>
      <c r="G50" s="326"/>
    </row>
    <row r="51" spans="3:7" ht="9" customHeight="1">
      <c r="C51" s="326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As transferências de outros subsetores das AP compreendem transferências da Administração Central, da Administração Local e da Segurança Social</v>
      </c>
      <c r="D51" s="326"/>
      <c r="E51" s="326"/>
      <c r="F51" s="326"/>
      <c r="G51" s="326"/>
    </row>
    <row r="52" spans="3:7" ht="9" customHeight="1">
      <c r="C52" s="326"/>
      <c r="D52" s="326"/>
      <c r="E52" s="326"/>
      <c r="F52" s="326"/>
      <c r="G52" s="326"/>
    </row>
    <row r="53" spans="3:7" ht="9" customHeight="1">
      <c r="C53" s="326"/>
      <c r="D53" s="326"/>
      <c r="E53" s="326"/>
      <c r="F53" s="326"/>
      <c r="G53" s="326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K19" sqref="K19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(janeiro-novembro)","TABLE II - Regional Gov. budget execution (january-november)")</f>
        <v>QUADRO II - Execução orçamental do Gov. Regional (janeiro-novembro)</v>
      </c>
      <c r="D2" s="224"/>
      <c r="E2" s="225"/>
      <c r="F2" s="49" t="str">
        <f>+IF(Índice!$D$2=1,"€ Milhares","€ Thousands")</f>
        <v>€ Milhares</v>
      </c>
      <c r="G2"/>
      <c r="H2" s="178" t="str">
        <f>+IF(Índice!$D$2=1,"índice","Index")</f>
        <v>índice</v>
      </c>
      <c r="K2" s="18"/>
      <c r="Z2" s="7"/>
      <c r="AC2" s="8"/>
    </row>
    <row r="3" spans="2:29" ht="35.1" customHeight="1">
      <c r="C3" s="129"/>
      <c r="D3" s="156">
        <v>2022</v>
      </c>
      <c r="E3" s="156">
        <v>2023</v>
      </c>
      <c r="F3" s="226" t="str">
        <f>+IF(Índice!$D$2=1,"VH (%)","yoy variation (%)")</f>
        <v>VH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Receita corrente</v>
      </c>
      <c r="D5" s="225">
        <v>1075405.4764999999</v>
      </c>
      <c r="E5" s="225">
        <v>1254279.50966</v>
      </c>
      <c r="F5" s="225">
        <v>16.633171121850808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Receitas fiscais</v>
      </c>
      <c r="D6" s="231">
        <v>854895.75371999992</v>
      </c>
      <c r="E6" s="231">
        <v>1018794.7382</v>
      </c>
      <c r="F6" s="231">
        <v>19.171809400948447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Impostos diretos</v>
      </c>
      <c r="D7" s="231">
        <v>276412.44628000003</v>
      </c>
      <c r="E7" s="231">
        <v>376188.36986000004</v>
      </c>
      <c r="F7" s="231">
        <v>36.096755020549651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Impostos indiretos</v>
      </c>
      <c r="D8" s="231">
        <v>578483.30743999989</v>
      </c>
      <c r="E8" s="231">
        <v>642606.36833999993</v>
      </c>
      <c r="F8" s="231">
        <v>11.084686468096727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Outras receitas correntes</v>
      </c>
      <c r="D9" s="231">
        <v>220509.72278000001</v>
      </c>
      <c r="E9" s="231">
        <v>235484.77145999999</v>
      </c>
      <c r="F9" s="231">
        <v>6.7911058483985265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Receita de capital</v>
      </c>
      <c r="D10" s="232">
        <v>97660.397769999996</v>
      </c>
      <c r="E10" s="232">
        <v>75776.029670000018</v>
      </c>
      <c r="F10" s="232">
        <v>-22.408641168490682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Receita efetiva</v>
      </c>
      <c r="D12" s="232">
        <v>1173065.8742699998</v>
      </c>
      <c r="E12" s="232">
        <v>1330055.5393300001</v>
      </c>
      <c r="F12" s="232">
        <v>13.382851594561561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Despesa corrente</v>
      </c>
      <c r="D14" s="232">
        <v>1082901.2101699994</v>
      </c>
      <c r="E14" s="232">
        <v>1164296.2886000001</v>
      </c>
      <c r="F14" s="232">
        <v>7.5163900146739016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Despesas com o pessoal</v>
      </c>
      <c r="D15" s="231">
        <v>376250.27257999964</v>
      </c>
      <c r="E15" s="231">
        <v>407387.95295999967</v>
      </c>
      <c r="F15" s="231">
        <v>8.2757894543131307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142813.52774999995</v>
      </c>
      <c r="E16" s="231">
        <v>151997.98733000027</v>
      </c>
      <c r="F16" s="231">
        <v>6.4310851532762614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Juros e outros encargos</v>
      </c>
      <c r="D17" s="231">
        <v>87454.48179999998</v>
      </c>
      <c r="E17" s="231">
        <v>100503.12182000003</v>
      </c>
      <c r="F17" s="231">
        <v>14.92049321136113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Transferências correntes</v>
      </c>
      <c r="D18" s="231">
        <v>452001.33314</v>
      </c>
      <c r="E18" s="231">
        <v>484100.17851999984</v>
      </c>
      <c r="F18" s="231">
        <v>7.1014935192807771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Administrações Públicas</v>
      </c>
      <c r="D19" s="231">
        <v>372458.03850000002</v>
      </c>
      <c r="E19" s="231">
        <v>410663.08611999988</v>
      </c>
      <c r="F19" s="231">
        <v>10.257544117952989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Outras</v>
      </c>
      <c r="D20" s="231">
        <v>79543.294639999978</v>
      </c>
      <c r="E20" s="231">
        <v>73437.092399999965</v>
      </c>
      <c r="F20" s="231">
        <v>-7.6765769731260036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Subsídios</v>
      </c>
      <c r="D21" s="231">
        <v>23466.772170000004</v>
      </c>
      <c r="E21" s="231">
        <v>19473.053340000002</v>
      </c>
      <c r="F21" s="231">
        <v>-17.018611682375241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Outras despesas correntes</v>
      </c>
      <c r="D22" s="231">
        <v>914.82272999999986</v>
      </c>
      <c r="E22" s="231">
        <v>833.99463000000026</v>
      </c>
      <c r="F22" s="231">
        <v>-8.8353838781421228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Despesa de capital</v>
      </c>
      <c r="D23" s="232">
        <v>179561.2625000001</v>
      </c>
      <c r="E23" s="232">
        <v>128465.86049999997</v>
      </c>
      <c r="F23" s="232">
        <v>-28.45569322057986</v>
      </c>
      <c r="G23"/>
      <c r="H23" s="23"/>
      <c r="Z23" s="7"/>
      <c r="AC23" s="8"/>
    </row>
    <row r="24" spans="3:29" ht="12.75">
      <c r="C24" s="230" t="str">
        <f>+IF(Índice!$D$2=1,"Investimento","Investment")</f>
        <v>Investimento</v>
      </c>
      <c r="D24" s="231">
        <v>88110.774390000122</v>
      </c>
      <c r="E24" s="231">
        <v>87509.88787999998</v>
      </c>
      <c r="F24" s="231">
        <v>-0.68196711941319599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Transferências capital</v>
      </c>
      <c r="D25" s="231">
        <v>91450.488109999977</v>
      </c>
      <c r="E25" s="231">
        <v>40955.972619999986</v>
      </c>
      <c r="F25" s="231">
        <v>-55.215140491391743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Administrações Públicas</v>
      </c>
      <c r="D26" s="231">
        <v>81457.243499999982</v>
      </c>
      <c r="E26" s="231">
        <v>34920.101249999985</v>
      </c>
      <c r="F26" s="231">
        <v>-57.130759955067724</v>
      </c>
      <c r="G26"/>
      <c r="H26" s="23"/>
      <c r="Z26" s="7"/>
      <c r="AC26" s="8"/>
    </row>
    <row r="27" spans="3:29" ht="12.75">
      <c r="C27" s="233" t="str">
        <f>+IF(Índice!$D$2=1,"Outras","Other")</f>
        <v>Outras</v>
      </c>
      <c r="D27" s="231">
        <v>9993.2446099999979</v>
      </c>
      <c r="E27" s="231">
        <v>6035.8713699999998</v>
      </c>
      <c r="F27" s="231">
        <v>-39.600484071409106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Despesa efetiva</v>
      </c>
      <c r="D29" s="235">
        <v>1262462.4726699996</v>
      </c>
      <c r="E29" s="235">
        <v>1292762.1491</v>
      </c>
      <c r="F29" s="235">
        <v>2.4000457111346352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Saldo global</v>
      </c>
      <c r="D31" s="139">
        <v>-89396.598399999624</v>
      </c>
      <c r="E31" s="139">
        <v>37293.390229999946</v>
      </c>
      <c r="F31" s="139">
        <v>141.71678889070583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Por memória: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Saldo corrente</v>
      </c>
      <c r="D33" s="19">
        <v>-7495.7336699995212</v>
      </c>
      <c r="E33" s="19">
        <v>89983.221059999894</v>
      </c>
      <c r="F33" s="19">
        <v>1300.4591547875211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Saldo de capital</v>
      </c>
      <c r="D34" s="19">
        <v>-81900.864730000103</v>
      </c>
      <c r="E34" s="19">
        <v>-52689.830829999948</v>
      </c>
      <c r="F34" s="19">
        <v>35.666331480502947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Saldo primário</v>
      </c>
      <c r="D35" s="19">
        <v>-1942.1165999996447</v>
      </c>
      <c r="E35" s="19">
        <v>137796.51204999996</v>
      </c>
      <c r="F35" s="19">
        <v>7195.171940244225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Ativos financeiros líquidos de reembolsos</v>
      </c>
      <c r="D36" s="106">
        <v>37779.404479999997</v>
      </c>
      <c r="E36" s="106">
        <v>24512.518009999996</v>
      </c>
      <c r="F36" s="106">
        <v>-35.116716773614968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Fonte: Secretaria Regional das Finanças</v>
      </c>
      <c r="D37" s="18"/>
      <c r="E37" s="18"/>
      <c r="F37" s="18"/>
      <c r="G37"/>
      <c r="H37" s="20"/>
    </row>
    <row r="38" spans="3:29" ht="33.75" customHeight="1">
      <c r="C38" s="327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A execução calculada tem por referência o orçamento retificado, à data, após os respetivos reforços e anulações.</v>
      </c>
      <c r="D38" s="327"/>
      <c r="E38" s="327"/>
      <c r="F38" s="327"/>
      <c r="G38" s="46"/>
      <c r="H38" s="46"/>
    </row>
    <row r="39" spans="3:29">
      <c r="C39" s="18"/>
      <c r="D39" s="18"/>
      <c r="E39" s="18"/>
      <c r="F39" s="18"/>
    </row>
  </sheetData>
  <customSheetViews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zoomScale="130" zoomScaleNormal="130" workbookViewId="0">
      <selection activeCell="K19" sqref="K19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(novembro)","TABLE III - Regional Gov. budget execution (november)")</f>
        <v>QUADRO III - Execução orçamental do Gov. Regional (novembro)</v>
      </c>
      <c r="D2" s="224"/>
      <c r="E2" s="225"/>
      <c r="F2" s="49" t="str">
        <f>+IF(Índice!$D$2=1,"€ Milhares","€ Thousands")</f>
        <v>€ Milhares</v>
      </c>
      <c r="G2"/>
      <c r="H2" s="291" t="str">
        <f>+IF(Índice!$D$2=1,"índice","Index")</f>
        <v>índice</v>
      </c>
      <c r="K2" s="18"/>
      <c r="Z2" s="7"/>
      <c r="AC2" s="18"/>
    </row>
    <row r="3" spans="2:29" ht="35.1" customHeight="1">
      <c r="C3" s="292"/>
      <c r="D3" s="293">
        <v>2022</v>
      </c>
      <c r="E3" s="293">
        <v>2023</v>
      </c>
      <c r="F3" s="293" t="s">
        <v>107</v>
      </c>
      <c r="G3"/>
      <c r="H3" s="23"/>
      <c r="Z3" s="7"/>
      <c r="AC3" s="18"/>
    </row>
    <row r="4" spans="2:29" ht="6.75" customHeight="1">
      <c r="C4" s="101"/>
      <c r="D4" s="294"/>
      <c r="E4" s="295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Receita corrente</v>
      </c>
      <c r="D5" s="225">
        <v>93139.038490000006</v>
      </c>
      <c r="E5" s="225">
        <v>96920.94215000009</v>
      </c>
      <c r="F5" s="225">
        <v>4.0604924866237901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Receitas fiscais</v>
      </c>
      <c r="D6" s="231">
        <v>83572.781790000052</v>
      </c>
      <c r="E6" s="231">
        <v>87094.128250000067</v>
      </c>
      <c r="F6" s="231">
        <v>4.2135087340378075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Impostos diretos</v>
      </c>
      <c r="D7" s="231">
        <v>25397.976400000065</v>
      </c>
      <c r="E7" s="231">
        <v>25827.43451000005</v>
      </c>
      <c r="F7" s="231">
        <v>1.690914674603694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Impostos indiretos</v>
      </c>
      <c r="D8" s="231">
        <v>58174.805389999987</v>
      </c>
      <c r="E8" s="231">
        <v>61266.69374000001</v>
      </c>
      <c r="F8" s="231">
        <v>5.3148237098039397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Outras receitas correntes</v>
      </c>
      <c r="D9" s="231">
        <v>9566.2566999999581</v>
      </c>
      <c r="E9" s="231">
        <v>9826.813900000021</v>
      </c>
      <c r="F9" s="231">
        <v>2.7237111460751917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Receita de capital</v>
      </c>
      <c r="D10" s="232">
        <v>5830.5469500000036</v>
      </c>
      <c r="E10" s="232">
        <v>914.81437000001074</v>
      </c>
      <c r="F10" s="232">
        <v>-84.309973355072458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Receita efetiva</v>
      </c>
      <c r="D12" s="232">
        <v>98969.58544000001</v>
      </c>
      <c r="E12" s="232">
        <v>97835.756520000097</v>
      </c>
      <c r="F12" s="232">
        <v>-1.1456336964120073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6"/>
      <c r="M13" s="297"/>
      <c r="Z13" s="7"/>
      <c r="AC13" s="18"/>
    </row>
    <row r="14" spans="2:29" ht="11.25" customHeight="1">
      <c r="C14" s="225" t="str">
        <f>+IF(Índice!$D$2=1,"Despesa corrente","Current expenditure")</f>
        <v>Despesa corrente</v>
      </c>
      <c r="D14" s="232">
        <v>125929.33297999889</v>
      </c>
      <c r="E14" s="232">
        <v>133626.08527000019</v>
      </c>
      <c r="F14" s="232">
        <v>6.1119614531935706</v>
      </c>
      <c r="G14"/>
      <c r="H14" s="23"/>
      <c r="K14" s="23"/>
      <c r="M14" s="298">
        <v>0</v>
      </c>
      <c r="N14" s="299"/>
      <c r="O14" s="299"/>
      <c r="P14" s="299"/>
      <c r="Z14" s="7"/>
      <c r="AC14" s="18"/>
    </row>
    <row r="15" spans="2:29" ht="12.75">
      <c r="C15" s="230" t="str">
        <f>+IF(Índice!$D$2=1,"Despesas com o pessoal","Compensation of employees")</f>
        <v>Despesas com o pessoal</v>
      </c>
      <c r="D15" s="231">
        <v>52489.981599999068</v>
      </c>
      <c r="E15" s="231">
        <v>56445.899699999987</v>
      </c>
      <c r="F15" s="231">
        <v>7.5365202642802887</v>
      </c>
      <c r="G15"/>
      <c r="H15" s="23"/>
      <c r="N15" s="299"/>
      <c r="O15" s="299"/>
      <c r="Z15" s="7"/>
      <c r="AC15" s="1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11474.998839999944</v>
      </c>
      <c r="E16" s="231">
        <v>12456.29878000003</v>
      </c>
      <c r="F16" s="231">
        <v>8.5516343285320104</v>
      </c>
      <c r="G16"/>
      <c r="H16" s="23"/>
      <c r="I16" s="24"/>
      <c r="N16" s="299"/>
      <c r="O16" s="299"/>
      <c r="Z16" s="7"/>
      <c r="AC16" s="18"/>
    </row>
    <row r="17" spans="3:29" ht="12.75">
      <c r="C17" s="230" t="str">
        <f>+IF(Índice!$D$2=1,"Juros e outros encargos","Interests and other charges")</f>
        <v>Juros e outros encargos</v>
      </c>
      <c r="D17" s="231">
        <v>12752.583449999987</v>
      </c>
      <c r="E17" s="231">
        <v>14011.38721999997</v>
      </c>
      <c r="F17" s="231">
        <v>9.8709706541852285</v>
      </c>
      <c r="G17"/>
      <c r="H17" s="23"/>
      <c r="I17" s="24"/>
      <c r="N17" s="299"/>
      <c r="O17" s="299"/>
      <c r="Z17" s="7"/>
      <c r="AC17" s="18"/>
    </row>
    <row r="18" spans="3:29" ht="12.75">
      <c r="C18" s="230" t="str">
        <f>+IF(Índice!$D$2=1,"Transferências correntes","Current transfers")</f>
        <v>Transferências correntes</v>
      </c>
      <c r="D18" s="231">
        <v>46409.225369999884</v>
      </c>
      <c r="E18" s="231">
        <v>49562.0472300002</v>
      </c>
      <c r="F18" s="231">
        <v>6.793523991974193</v>
      </c>
      <c r="G18"/>
      <c r="H18" s="23"/>
      <c r="I18" s="24"/>
      <c r="N18" s="299"/>
      <c r="O18" s="299"/>
      <c r="Z18" s="15"/>
      <c r="AA18" s="15"/>
      <c r="AB18" s="15"/>
      <c r="AC18" s="18"/>
    </row>
    <row r="19" spans="3:29" ht="12.75">
      <c r="C19" s="230" t="str">
        <f>+IF(Índice!$D$2=1,"Subsídios","Subsidies")</f>
        <v>Subsídios</v>
      </c>
      <c r="D19" s="231">
        <v>2604.4953800000026</v>
      </c>
      <c r="E19" s="231">
        <v>1099.9539000000022</v>
      </c>
      <c r="F19" s="231">
        <v>-57.767101126514532</v>
      </c>
      <c r="G19"/>
      <c r="H19" s="23"/>
      <c r="I19" s="24"/>
      <c r="N19" s="299"/>
      <c r="O19" s="299"/>
      <c r="Z19" s="7"/>
      <c r="AC19" s="18"/>
    </row>
    <row r="20" spans="3:29" ht="12.75">
      <c r="C20" s="230" t="str">
        <f>+IF(Índice!$D$2=1,"Outras despesas correntes","Other current expenditures")</f>
        <v>Outras despesas correntes</v>
      </c>
      <c r="D20" s="231">
        <v>198.04833999999985</v>
      </c>
      <c r="E20" s="231">
        <v>50.498440000000059</v>
      </c>
      <c r="F20" s="231">
        <v>-74.501962500670246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Despesa de capital</v>
      </c>
      <c r="D21" s="232">
        <v>26032.772090000035</v>
      </c>
      <c r="E21" s="232">
        <v>17840.977329999998</v>
      </c>
      <c r="F21" s="232">
        <v>-31.467239568953744</v>
      </c>
      <c r="G21"/>
      <c r="H21" s="23"/>
      <c r="Z21" s="7"/>
      <c r="AC21" s="18"/>
    </row>
    <row r="22" spans="3:29" ht="12.75">
      <c r="C22" s="230" t="str">
        <f>+IF(Índice!$D$2=1,"Investimento","Investment")</f>
        <v>Investimento</v>
      </c>
      <c r="D22" s="231">
        <v>15149.507520000056</v>
      </c>
      <c r="E22" s="231">
        <v>14584.716129999995</v>
      </c>
      <c r="F22" s="231">
        <v>-3.7281171632439825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Transferências capital</v>
      </c>
      <c r="D23" s="231">
        <v>10883.264569999978</v>
      </c>
      <c r="E23" s="231">
        <v>3256.2612000000031</v>
      </c>
      <c r="F23" s="231">
        <v>-70.080106212101299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Despesa efetiva</v>
      </c>
      <c r="D25" s="300">
        <v>151962.10506999891</v>
      </c>
      <c r="E25" s="300">
        <v>151467.06260000018</v>
      </c>
      <c r="F25" s="300">
        <v>-0.32576705210203283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6" t="str">
        <f>+IF(Índice!$D$2=1,"Saldo global","Overall balance")</f>
        <v>Saldo global</v>
      </c>
      <c r="D27" s="287">
        <v>-52992.519629998904</v>
      </c>
      <c r="E27" s="287">
        <v>-53631.306080000082</v>
      </c>
      <c r="F27" s="287">
        <v>-1.2054275857446894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Por memória: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Saldo corrente</v>
      </c>
      <c r="D29" s="19">
        <v>-32790.29448999888</v>
      </c>
      <c r="E29" s="19">
        <v>-36705.143120000095</v>
      </c>
      <c r="F29" s="19">
        <v>-11.939046876188474</v>
      </c>
      <c r="H29" s="26"/>
      <c r="K29" s="18"/>
      <c r="Z29" s="7"/>
      <c r="AC29" s="18"/>
    </row>
    <row r="30" spans="3:29">
      <c r="C30" s="69" t="str">
        <f>+IF(Índice!$D$2=1,"Saldo de capital","Capital balance")</f>
        <v>Saldo de capital</v>
      </c>
      <c r="D30" s="19">
        <v>-20202.225140000031</v>
      </c>
      <c r="E30" s="19">
        <v>-16926.162959999987</v>
      </c>
      <c r="F30" s="19">
        <v>16.216343285440882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Saldo primário</v>
      </c>
      <c r="D31" s="19">
        <v>-40239.936179998913</v>
      </c>
      <c r="E31" s="19">
        <v>-39619.918860000114</v>
      </c>
      <c r="F31" s="19">
        <v>1.5408009526291844</v>
      </c>
      <c r="H31" s="26"/>
      <c r="J31" s="23"/>
      <c r="K31" s="18"/>
      <c r="Z31" s="7"/>
      <c r="AC31" s="18"/>
    </row>
    <row r="32" spans="3:29" ht="12.75">
      <c r="C32" s="301" t="str">
        <f>+IF(Índice!$D$2=1,"Fonte: Secretaria Regional das Finanças","Source: Regional Finance Secretariat")</f>
        <v>Fonte: Secretaria Regional das Finanças</v>
      </c>
      <c r="D32" s="101"/>
      <c r="E32" s="101"/>
      <c r="F32" s="101"/>
      <c r="G32"/>
      <c r="H32" s="302"/>
    </row>
    <row r="33" spans="3:8" ht="27" customHeight="1">
      <c r="C33" s="327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A execução calculada tem por referência o orçamento retificado, à data, após os respetivos reforços e anulações.</v>
      </c>
      <c r="D33" s="327"/>
      <c r="E33" s="327"/>
      <c r="F33" s="327"/>
      <c r="G33" s="303"/>
      <c r="H33" s="303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K19" sqref="K19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(janeiro-novembro)","TABLE IV - Regional Gov. tax revenue budget execution (january-november)")</f>
        <v>QUADRO IV - Execução orçamental da receita fiscal do Gov. Reg. (janeiro-novembro)</v>
      </c>
      <c r="D2" s="239"/>
      <c r="E2" s="239"/>
      <c r="F2" s="51"/>
      <c r="G2" s="51" t="str">
        <f>+IF(Índice!$D$2=1,"€ Milhares","€ Thousands")</f>
        <v>€ Milhares</v>
      </c>
      <c r="I2" s="178" t="str">
        <f>+IF(Índice!$D$2=1,"índice","Index")</f>
        <v>índice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2022</v>
      </c>
      <c r="E3" s="156">
        <v>2023</v>
      </c>
      <c r="F3" s="240" t="str">
        <f>+IF(Índice!$D$2=1,"VH (%)","yoy change (%)")</f>
        <v>VH (%)</v>
      </c>
      <c r="G3" s="240" t="str">
        <f>+IF(Índice!$D$2=1,"Grau de Execução (%)","Execution level (%)")</f>
        <v>Grau de Execução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Receitas fiscais</v>
      </c>
      <c r="D5" s="33">
        <v>854895.75371999992</v>
      </c>
      <c r="E5" s="33">
        <v>1018794.7382</v>
      </c>
      <c r="F5" s="270">
        <v>0.19171809400948447</v>
      </c>
      <c r="G5" s="270">
        <v>0.95015053687242612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Impostos diretos</v>
      </c>
      <c r="D7" s="70">
        <v>276412.44628000003</v>
      </c>
      <c r="E7" s="70">
        <v>376188.36986000004</v>
      </c>
      <c r="F7" s="271">
        <v>0.36096755020549653</v>
      </c>
      <c r="G7" s="271">
        <v>0.99252112177023166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IRS</v>
      </c>
      <c r="D8" s="70">
        <v>196300.30794</v>
      </c>
      <c r="E8" s="70">
        <v>209523.47100999998</v>
      </c>
      <c r="F8" s="271">
        <v>6.7361906910720082E-2</v>
      </c>
      <c r="G8" s="271">
        <v>0.87209897301100259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IRC</v>
      </c>
      <c r="D9" s="70">
        <v>80112.138340000005</v>
      </c>
      <c r="E9" s="70">
        <v>166664.89885</v>
      </c>
      <c r="F9" s="271">
        <v>1.0803950849828232</v>
      </c>
      <c r="G9" s="271">
        <v>1.2010058553547778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Outras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Impostos indiretos</v>
      </c>
      <c r="D11" s="70">
        <v>578483.30743999989</v>
      </c>
      <c r="E11" s="70">
        <v>642606.36833999993</v>
      </c>
      <c r="F11" s="271">
        <v>0.11084686468096727</v>
      </c>
      <c r="G11" s="271">
        <v>0.92698419970224588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ISP</v>
      </c>
      <c r="D12" s="70">
        <v>37241.997229999994</v>
      </c>
      <c r="E12" s="70">
        <v>34339.11032</v>
      </c>
      <c r="F12" s="271">
        <v>-7.7946595937706475E-2</v>
      </c>
      <c r="G12" s="271">
        <v>0.66672705653929787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IVA</v>
      </c>
      <c r="D13" s="70">
        <v>446878.99643</v>
      </c>
      <c r="E13" s="70">
        <v>504963.83023999998</v>
      </c>
      <c r="F13" s="271">
        <v>0.12997888527772528</v>
      </c>
      <c r="G13" s="271">
        <v>0.95715140951199562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ISV</v>
      </c>
      <c r="D14" s="70">
        <v>4431.4477699999998</v>
      </c>
      <c r="E14" s="70">
        <v>6269.7534900000001</v>
      </c>
      <c r="F14" s="271">
        <v>0.41483185979195247</v>
      </c>
      <c r="G14" s="271">
        <v>1.2248004473529985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Imposto de consumo sobre o tabaco</v>
      </c>
      <c r="D15" s="70">
        <v>30515.850149999998</v>
      </c>
      <c r="E15" s="70">
        <v>35982.681969999998</v>
      </c>
      <c r="F15" s="271">
        <v>0.17914728880656794</v>
      </c>
      <c r="G15" s="271">
        <v>0.95953818586666662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IABA</v>
      </c>
      <c r="D16" s="70">
        <v>7935.1499199999998</v>
      </c>
      <c r="E16" s="70">
        <v>8024.77621</v>
      </c>
      <c r="F16" s="271">
        <v>1.1294845201866188E-2</v>
      </c>
      <c r="G16" s="271">
        <v>0.72688190307971012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Outras</v>
      </c>
      <c r="D17" s="70">
        <v>51479.865940000003</v>
      </c>
      <c r="E17" s="70">
        <v>53026.216110000001</v>
      </c>
      <c r="F17" s="271">
        <v>3.0037960312528256E-2</v>
      </c>
      <c r="G17" s="271">
        <v>0.87660936349089158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Imposto de Selo</v>
      </c>
      <c r="D18" s="70">
        <v>28392.757229999999</v>
      </c>
      <c r="E18" s="70">
        <v>29370.714760000003</v>
      </c>
      <c r="F18" s="271">
        <v>3.4443908426289971E-2</v>
      </c>
      <c r="G18" s="271">
        <v>0.86159234936346996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IUC</v>
      </c>
      <c r="D19" s="70">
        <v>5824.20777</v>
      </c>
      <c r="E19" s="70">
        <v>6654.0212499999998</v>
      </c>
      <c r="F19" s="271">
        <v>0.14247662734051114</v>
      </c>
      <c r="G19" s="271">
        <v>0.87034642790247962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Receita não fiscal</v>
      </c>
      <c r="D21" s="33">
        <v>318170.12054999999</v>
      </c>
      <c r="E21" s="33">
        <v>311260.80113000004</v>
      </c>
      <c r="F21" s="270">
        <v>-2.1715802250872107E-2</v>
      </c>
      <c r="G21" s="270">
        <v>0.58363331490991122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80" t="str">
        <f>+IF(Índice!$D$2=1,"Receita efetiva","Effective revenue")</f>
        <v>Receita efetiva</v>
      </c>
      <c r="D23" s="139">
        <v>1173065.87427</v>
      </c>
      <c r="E23" s="139">
        <v>1330055.5393300001</v>
      </c>
      <c r="F23" s="274">
        <v>0.1338285159456154</v>
      </c>
      <c r="G23" s="274">
        <v>0.82840533512214565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Fonte: Secretaria Regional das Finanças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K19" sqref="K19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(janeiro-novembro)","TABLE V - Regional Gov. non-tax revenue budget execution (january-november)")</f>
        <v>QUADRO V - Execução orçamental da receita não fiscal do Gov. Reg. (janeiro-novembro)</v>
      </c>
      <c r="D2" s="243"/>
      <c r="E2" s="243"/>
      <c r="F2" s="49"/>
      <c r="G2" s="49" t="str">
        <f>+IF(Índice!$D$2=1,"€ Milhares","€ Tousands")</f>
        <v>€ Milhares</v>
      </c>
      <c r="I2" s="178" t="str">
        <f>+IF(Índice!$D$2=1,"índice","Index")</f>
        <v>índice</v>
      </c>
      <c r="O2" s="7"/>
      <c r="R2" s="1"/>
    </row>
    <row r="3" spans="2:18" ht="35.1" customHeight="1">
      <c r="C3" s="154"/>
      <c r="D3" s="156">
        <v>2022</v>
      </c>
      <c r="E3" s="156">
        <v>2023</v>
      </c>
      <c r="F3" s="226" t="str">
        <f>+IF(Índice!$D$2=1,"VH (%)","yoy change (%)")</f>
        <v>VH (%)</v>
      </c>
      <c r="G3" s="226" t="str">
        <f>+IF(Índice!$D$2=1,"Grau de Execução (%)","Execution level (%)")</f>
        <v>Grau de Execução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Receitas fiscais</v>
      </c>
      <c r="D5" s="41">
        <v>854895.75371999992</v>
      </c>
      <c r="E5" s="41">
        <v>1018794.7382</v>
      </c>
      <c r="F5" s="276">
        <v>0.19171809400948447</v>
      </c>
      <c r="G5" s="42">
        <v>0.95015053687242612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7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Receita não fiscal</v>
      </c>
      <c r="D7" s="41">
        <v>318170.12054999999</v>
      </c>
      <c r="E7" s="41">
        <v>311260.80113000004</v>
      </c>
      <c r="F7" s="276">
        <v>-2.1715802250872107E-2</v>
      </c>
      <c r="G7" s="42">
        <v>0.58363331490991122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Receita corrente</v>
      </c>
      <c r="D8" s="41">
        <v>220509.72278000001</v>
      </c>
      <c r="E8" s="41">
        <v>235484.77145999999</v>
      </c>
      <c r="F8" s="276">
        <v>6.7911058483985265E-2</v>
      </c>
      <c r="G8" s="42">
        <v>0.86894462319416088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Contribuições para Segurança Social, CGA e ADSE</v>
      </c>
      <c r="D9" s="71">
        <v>0</v>
      </c>
      <c r="E9" s="71">
        <v>0</v>
      </c>
      <c r="F9" s="278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Taxas, Multas e Outras Penalidades</v>
      </c>
      <c r="D10" s="71">
        <v>16115.036789999998</v>
      </c>
      <c r="E10" s="71">
        <v>19726.778460000009</v>
      </c>
      <c r="F10" s="278">
        <v>0.22412245886036297</v>
      </c>
      <c r="G10" s="43">
        <v>0.81735522556763296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Rendimentos da Propriedade</v>
      </c>
      <c r="D11" s="71">
        <v>7824.1235700000007</v>
      </c>
      <c r="E11" s="71">
        <v>8411.3706399999992</v>
      </c>
      <c r="F11" s="278">
        <v>7.5055955436552191E-2</v>
      </c>
      <c r="G11" s="43">
        <v>0.97117193615740904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Transferências correntes</v>
      </c>
      <c r="D12" s="71">
        <v>186819.24928999998</v>
      </c>
      <c r="E12" s="71">
        <v>195313.53129999997</v>
      </c>
      <c r="F12" s="278">
        <v>4.5467916407341491E-2</v>
      </c>
      <c r="G12" s="43">
        <v>0.99967059374016154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Venda de Bens e Serviços Correntes</v>
      </c>
      <c r="D13" s="47">
        <v>8152.4759599999988</v>
      </c>
      <c r="E13" s="47">
        <v>10498.091879999996</v>
      </c>
      <c r="F13" s="278">
        <v>0.2877182259118245</v>
      </c>
      <c r="G13" s="43">
        <v>1.0529328184993598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Outras receitas correntes</v>
      </c>
      <c r="D14" s="71">
        <v>1598.8371699999998</v>
      </c>
      <c r="E14" s="71">
        <v>1534.9991800000003</v>
      </c>
      <c r="F14" s="278">
        <v>-3.9927761999678513E-2</v>
      </c>
      <c r="G14" s="43">
        <v>4.6717953369066249E-2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Recursos Próprios Comunitários</v>
      </c>
      <c r="D15" s="71">
        <v>0</v>
      </c>
      <c r="E15" s="71">
        <v>0</v>
      </c>
      <c r="F15" s="278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9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Receita de capital</v>
      </c>
      <c r="D17" s="41">
        <v>97660.397769999996</v>
      </c>
      <c r="E17" s="41">
        <v>75776.029670000018</v>
      </c>
      <c r="F17" s="276">
        <v>-0.22408641168490684</v>
      </c>
      <c r="G17" s="42">
        <v>0.28887440909784168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Venda de bens de investimento</v>
      </c>
      <c r="D18" s="71">
        <v>4381.1557599999996</v>
      </c>
      <c r="E18" s="71">
        <v>7634.4390199999998</v>
      </c>
      <c r="F18" s="278">
        <v>0.74256279352186283</v>
      </c>
      <c r="G18" s="43">
        <v>0.28122665900465704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Transferências capital</v>
      </c>
      <c r="D19" s="44">
        <v>82808.934569999998</v>
      </c>
      <c r="E19" s="44">
        <v>64320.403160000002</v>
      </c>
      <c r="F19" s="278">
        <v>-0.22326735038924195</v>
      </c>
      <c r="G19" s="43">
        <v>0.28427299965190034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Outras receitas de capital</v>
      </c>
      <c r="D20" s="71">
        <v>1.3766800000000001</v>
      </c>
      <c r="E20" s="71">
        <v>8.2813999999999997</v>
      </c>
      <c r="F20" s="278">
        <v>5.0154865328180831</v>
      </c>
      <c r="G20" s="43">
        <v>4.0006763285024158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Reposições Não Abatidas nos Pagamentos</v>
      </c>
      <c r="D21" s="47">
        <v>10468.930759999999</v>
      </c>
      <c r="E21" s="47">
        <v>3812.9060899999999</v>
      </c>
      <c r="F21" s="278">
        <v>-0.63578839354172967</v>
      </c>
      <c r="G21" s="43">
        <v>0.42827205324048073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6" t="str">
        <f>+IF(Índice!$D$2=1,"Receita efetiva","Effective revenue")</f>
        <v>Receita efetiva</v>
      </c>
      <c r="D23" s="287">
        <v>1173065.87427</v>
      </c>
      <c r="E23" s="287">
        <v>1330055.5393300001</v>
      </c>
      <c r="F23" s="288">
        <v>0.1338285159456154</v>
      </c>
      <c r="G23" s="288">
        <v>0.82840533512214565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Fonte: Secretaria Regional das Finanças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K19" sqref="K19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(janeiro-novembro)","TABLE VI - Regional Gov. expenditure budget execution (january-november)")</f>
        <v>QUADRO VI - Execução orçamental das despesas do Governo Regional (janeiro-novembro)</v>
      </c>
      <c r="D2" s="205"/>
      <c r="E2" s="205"/>
      <c r="F2" s="205"/>
      <c r="G2" s="54"/>
      <c r="H2" s="52" t="str">
        <f>+IF(Índice!$D$2=1,"€ Milhares","€ Tousands")</f>
        <v>€ Milhares</v>
      </c>
      <c r="J2" s="178" t="str">
        <f>+IF(Índice!$D$2=1,"índice","Index")</f>
        <v>índice</v>
      </c>
    </row>
    <row r="3" spans="1:15" ht="24.95" customHeight="1">
      <c r="C3" s="89"/>
      <c r="D3" s="329">
        <v>2022</v>
      </c>
      <c r="E3" s="331">
        <v>2023</v>
      </c>
      <c r="F3" s="153">
        <v>2022</v>
      </c>
      <c r="G3" s="153">
        <v>2023</v>
      </c>
      <c r="H3" s="332" t="str">
        <f>+IF(Índice!$D$2=1,"VH (%)","yoy change (%)")</f>
        <v>VH (%)</v>
      </c>
    </row>
    <row r="4" spans="1:15" ht="12" customHeight="1">
      <c r="C4" s="132"/>
      <c r="D4" s="330"/>
      <c r="E4" s="330"/>
      <c r="F4" s="328" t="str">
        <f>+IF(Índice!$D$2=1,"Grau de Execução (%)","Execution level (%)")</f>
        <v>Grau de Execução (%)</v>
      </c>
      <c r="G4" s="328" t="str">
        <f>+IF(Índice!$D$2="PT","Grau de Execução (%)","Execution Level (%)")</f>
        <v>Execution Level (%)</v>
      </c>
      <c r="H4" s="333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Despesa corrente</v>
      </c>
      <c r="D5" s="253">
        <v>1082901.2101699994</v>
      </c>
      <c r="E5" s="253">
        <v>1164296.2886000001</v>
      </c>
      <c r="F5" s="253">
        <v>83.890642493929974</v>
      </c>
      <c r="G5" s="253">
        <v>79.794803803929867</v>
      </c>
      <c r="H5" s="253">
        <v>7.5163900146739033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Despesas com o pessoal</v>
      </c>
      <c r="D6" s="75">
        <v>376250.27257999964</v>
      </c>
      <c r="E6" s="74">
        <v>407387.95295999967</v>
      </c>
      <c r="F6" s="74">
        <v>89.636530286660658</v>
      </c>
      <c r="G6" s="74">
        <v>91.298606325004371</v>
      </c>
      <c r="H6" s="254">
        <v>8.2757894543131343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Remunerações Certas e Permanentes</v>
      </c>
      <c r="D7" s="75">
        <v>308619.24089999992</v>
      </c>
      <c r="E7" s="75">
        <v>333779.19439999969</v>
      </c>
      <c r="F7" s="75">
        <v>92.509254904971911</v>
      </c>
      <c r="G7" s="75">
        <v>94.203877897401654</v>
      </c>
      <c r="H7" s="254">
        <v>8.152425437450999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Abonos Variáveis ou Eventuais</v>
      </c>
      <c r="D8" s="75">
        <v>4909.6263999999974</v>
      </c>
      <c r="E8" s="75">
        <v>6082.0380199999991</v>
      </c>
      <c r="F8" s="75">
        <v>83.404961732726335</v>
      </c>
      <c r="G8" s="75">
        <v>78.232170071198283</v>
      </c>
      <c r="H8" s="254">
        <v>23.879854076065794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Segurança social</v>
      </c>
      <c r="D9" s="75">
        <v>62721.405279999977</v>
      </c>
      <c r="E9" s="75">
        <v>67526.72053999998</v>
      </c>
      <c r="F9" s="75">
        <v>78.152149380798235</v>
      </c>
      <c r="G9" s="75">
        <v>80.269740991331531</v>
      </c>
      <c r="H9" s="254">
        <v>7.6613641523945217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Aquisição de bens e serviços</v>
      </c>
      <c r="D10" s="75">
        <v>142813.52774999995</v>
      </c>
      <c r="E10" s="75">
        <v>151997.98733000027</v>
      </c>
      <c r="F10" s="75">
        <v>76.315060067622397</v>
      </c>
      <c r="G10" s="75">
        <v>76.235537290103863</v>
      </c>
      <c r="H10" s="254">
        <v>6.431085153276257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Juros e outros encargos</v>
      </c>
      <c r="D11" s="75">
        <v>87454.48179999998</v>
      </c>
      <c r="E11" s="75">
        <v>100503.12182000003</v>
      </c>
      <c r="F11" s="75">
        <v>85.27676229902869</v>
      </c>
      <c r="G11" s="75">
        <v>70.235640676706453</v>
      </c>
      <c r="H11" s="254">
        <v>14.920493211361126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Transferências correntes</v>
      </c>
      <c r="D12" s="74">
        <v>452001.33314</v>
      </c>
      <c r="E12" s="74">
        <v>484100.17851999984</v>
      </c>
      <c r="F12" s="74">
        <v>82.390216606959086</v>
      </c>
      <c r="G12" s="74">
        <v>76.759463938549516</v>
      </c>
      <c r="H12" s="254">
        <v>7.1014935192807824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Administração Pública</v>
      </c>
      <c r="D13" s="74">
        <v>372458.03850000002</v>
      </c>
      <c r="E13" s="74">
        <v>410663.08611999988</v>
      </c>
      <c r="F13" s="74">
        <v>85.518187311082244</v>
      </c>
      <c r="G13" s="74">
        <v>79.460125448495916</v>
      </c>
      <c r="H13" s="254">
        <v>10.257544117952994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Administração Central</v>
      </c>
      <c r="D14" s="75">
        <v>274.87770999999998</v>
      </c>
      <c r="E14" s="75">
        <v>230</v>
      </c>
      <c r="F14" s="74">
        <v>99.99953070260004</v>
      </c>
      <c r="G14" s="74">
        <v>63.48505341025146</v>
      </c>
      <c r="H14" s="254">
        <v>-16.326427486608495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Administração Regional</v>
      </c>
      <c r="D15" s="75">
        <v>372183.16079000005</v>
      </c>
      <c r="E15" s="75">
        <v>410433.08611999988</v>
      </c>
      <c r="F15" s="75">
        <v>85.520830888409577</v>
      </c>
      <c r="G15" s="75">
        <v>79.471331878950906</v>
      </c>
      <c r="H15" s="254">
        <v>10.27717784136448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Administração Local</v>
      </c>
      <c r="D16" s="75">
        <v>0</v>
      </c>
      <c r="E16" s="75">
        <v>0</v>
      </c>
      <c r="F16" s="75">
        <v>0</v>
      </c>
      <c r="G16" s="75">
        <v>0</v>
      </c>
      <c r="H16" s="254" t="s">
        <v>108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Segurança social</v>
      </c>
      <c r="D17" s="72">
        <v>0</v>
      </c>
      <c r="E17" s="72">
        <v>0</v>
      </c>
      <c r="F17" s="72">
        <v>0</v>
      </c>
      <c r="G17" s="72">
        <v>0</v>
      </c>
      <c r="H17" s="77" t="s">
        <v>108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Outras transferências correntes</v>
      </c>
      <c r="D18" s="75">
        <v>79543.294639999978</v>
      </c>
      <c r="E18" s="75">
        <v>73437.092399999965</v>
      </c>
      <c r="F18" s="72">
        <v>70.342712621719045</v>
      </c>
      <c r="G18" s="72">
        <v>64.500490149355798</v>
      </c>
      <c r="H18" s="77">
        <v>-7.676576973126009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Subsídios</v>
      </c>
      <c r="D19" s="72">
        <v>23466.772170000004</v>
      </c>
      <c r="E19" s="72">
        <v>19473.053340000002</v>
      </c>
      <c r="F19" s="72">
        <v>77.671921402282578</v>
      </c>
      <c r="G19" s="72">
        <v>54.52919196740411</v>
      </c>
      <c r="H19" s="77">
        <v>-17.018611682375237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Outras despesas correntes</v>
      </c>
      <c r="D20" s="72">
        <v>914.82272999999986</v>
      </c>
      <c r="E20" s="72">
        <v>833.99463000000026</v>
      </c>
      <c r="F20" s="72">
        <v>35.403438630275453</v>
      </c>
      <c r="G20" s="72">
        <v>20.635647097481055</v>
      </c>
      <c r="H20" s="77">
        <v>-8.835383878142121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Despesa corrente primária</v>
      </c>
      <c r="D22" s="78">
        <v>995446.72836999944</v>
      </c>
      <c r="E22" s="78">
        <v>1063793.1667800001</v>
      </c>
      <c r="F22" s="78">
        <v>83.77101585664181</v>
      </c>
      <c r="G22" s="78">
        <v>80.834196852328219</v>
      </c>
      <c r="H22" s="76">
        <v>6.8659061768091751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Despesa de capital</v>
      </c>
      <c r="D24" s="78">
        <v>179561.2625000001</v>
      </c>
      <c r="E24" s="78">
        <v>128465.86049999997</v>
      </c>
      <c r="F24" s="78">
        <v>61.101525943734458</v>
      </c>
      <c r="G24" s="78">
        <v>46.331523134698465</v>
      </c>
      <c r="H24" s="76">
        <v>-28.45569322057986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Investimento</v>
      </c>
      <c r="D25" s="72">
        <v>88110.774390000122</v>
      </c>
      <c r="E25" s="72">
        <v>87509.88787999998</v>
      </c>
      <c r="F25" s="72">
        <v>52.687203064161849</v>
      </c>
      <c r="G25" s="72">
        <v>46.807809919033176</v>
      </c>
      <c r="H25" s="77">
        <v>-0.6819671194131941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Transferências capital</v>
      </c>
      <c r="D26" s="59">
        <v>91450.488109999977</v>
      </c>
      <c r="E26" s="59">
        <v>40955.972619999986</v>
      </c>
      <c r="F26" s="59">
        <v>72.779156382106223</v>
      </c>
      <c r="G26" s="59">
        <v>45.345639574178939</v>
      </c>
      <c r="H26" s="77">
        <v>-55.215140491391743</v>
      </c>
      <c r="I26" s="13"/>
      <c r="M26" s="13"/>
      <c r="N26" s="13"/>
      <c r="O26" s="13"/>
    </row>
    <row r="27" spans="1:15" ht="15" hidden="1" customHeight="1">
      <c r="C27" s="61" t="s">
        <v>1</v>
      </c>
      <c r="D27" s="59">
        <v>81457.243499999982</v>
      </c>
      <c r="E27" s="59">
        <v>34920.101249999985</v>
      </c>
      <c r="F27" s="59">
        <v>66.729885665375164</v>
      </c>
      <c r="G27" s="59">
        <v>47.955204983393749</v>
      </c>
      <c r="H27" s="77">
        <v>-57.130759955067724</v>
      </c>
      <c r="I27" s="13"/>
      <c r="M27" s="13"/>
      <c r="N27" s="13"/>
      <c r="O27" s="13"/>
    </row>
    <row r="28" spans="1:15" ht="15" hidden="1" customHeight="1">
      <c r="C28" s="63" t="s">
        <v>2</v>
      </c>
      <c r="D28" s="72">
        <v>7434.8215299999993</v>
      </c>
      <c r="E28" s="72">
        <v>5865.9711399999997</v>
      </c>
      <c r="F28" s="72">
        <v>92.942995011460312</v>
      </c>
      <c r="G28" s="72">
        <v>66.227770685046451</v>
      </c>
      <c r="H28" s="77">
        <v>-21.101386007311458</v>
      </c>
      <c r="I28" s="13"/>
      <c r="M28" s="13"/>
      <c r="N28" s="13"/>
      <c r="O28" s="13"/>
    </row>
    <row r="29" spans="1:15" ht="15" hidden="1" customHeight="1">
      <c r="C29" s="63" t="s">
        <v>3</v>
      </c>
      <c r="D29" s="72">
        <v>73471.472629999975</v>
      </c>
      <c r="E29" s="72">
        <v>28231.183309999989</v>
      </c>
      <c r="F29" s="72">
        <v>64.858535995717403</v>
      </c>
      <c r="G29" s="72">
        <v>48.062850072240202</v>
      </c>
      <c r="H29" s="77">
        <v>-61.575313112109043</v>
      </c>
      <c r="I29" s="13"/>
      <c r="M29" s="13"/>
      <c r="N29" s="13"/>
      <c r="O29" s="13"/>
    </row>
    <row r="30" spans="1:15" ht="15" hidden="1" customHeight="1">
      <c r="C30" s="63" t="s">
        <v>4</v>
      </c>
      <c r="D30" s="72">
        <v>550.94934000000001</v>
      </c>
      <c r="E30" s="72">
        <v>822.94680000000005</v>
      </c>
      <c r="F30" s="72">
        <v>69.634648634984828</v>
      </c>
      <c r="G30" s="72">
        <v>15.756679694051748</v>
      </c>
      <c r="H30" s="77">
        <v>49.368869377355104</v>
      </c>
      <c r="I30" s="13"/>
      <c r="M30" s="13"/>
      <c r="N30" s="13"/>
      <c r="O30" s="13"/>
    </row>
    <row r="31" spans="1:15" ht="11.25" customHeight="1">
      <c r="C31" s="62" t="s">
        <v>10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Despesa efetiva</v>
      </c>
      <c r="D33" s="142">
        <v>1262462.4726699996</v>
      </c>
      <c r="E33" s="142">
        <v>1292762.1491</v>
      </c>
      <c r="F33" s="143">
        <v>79.664589593111913</v>
      </c>
      <c r="G33" s="143">
        <v>74.451217307169486</v>
      </c>
      <c r="H33" s="141">
        <v>2.4000457111346249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Por memória: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Ativos financeiros</v>
      </c>
      <c r="D36" s="150">
        <v>37779.404479999997</v>
      </c>
      <c r="E36" s="150">
        <v>24512.518009999996</v>
      </c>
      <c r="F36" s="150">
        <v>75.647826783689425</v>
      </c>
      <c r="G36" s="150">
        <v>22.646999926291631</v>
      </c>
      <c r="H36" s="128">
        <v>-35.116716773614961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Passivos financeiros</v>
      </c>
      <c r="D37" s="150">
        <v>473083.16170999996</v>
      </c>
      <c r="E37" s="150">
        <v>214606.04019999996</v>
      </c>
      <c r="F37" s="150">
        <v>89.162672565737793</v>
      </c>
      <c r="G37" s="150">
        <v>83.685455597197176</v>
      </c>
      <c r="H37" s="128">
        <v>-54.636719805395764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1" t="str">
        <f>+IF(Índice!$D$2=1,"Fonte: Secretaria Regional das Finanças","Source: Regional Finance Secretariat")</f>
        <v>Fonte: Secretaria Regional das Finanças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K19" sqref="K19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(janeiro-novembro)","TABLE VII - Regional Gov. expenditure by functional classification (january-november)")</f>
        <v>QUADRO VII - Despesa do Governo Regional, por classificação funcional (janeiro-novembro)</v>
      </c>
      <c r="D2" s="205"/>
      <c r="E2" s="205"/>
      <c r="F2" s="52" t="str">
        <f>+IF(Índice!$D$2=1,"€ Milhares","€ Thousands")</f>
        <v>€ Milhares</v>
      </c>
      <c r="H2" s="178" t="str">
        <f>+IF(Índice!$D$2=1,"índice","Index")</f>
        <v>índice</v>
      </c>
      <c r="N2" s="7"/>
      <c r="Q2" s="9"/>
    </row>
    <row r="3" spans="2:17" ht="19.5" customHeight="1">
      <c r="C3" s="133"/>
      <c r="D3" s="331">
        <v>2022</v>
      </c>
      <c r="E3" s="334">
        <v>2023</v>
      </c>
      <c r="F3" s="335" t="str">
        <f>+IF(Índice!$D$2=1,"Peso na estrutura
 em 2023","Weight in 2023 structure")</f>
        <v>Peso na estrutura
 em 2023</v>
      </c>
      <c r="M3" s="7"/>
      <c r="N3" s="7"/>
      <c r="P3" s="9"/>
      <c r="Q3" s="9"/>
    </row>
    <row r="4" spans="2:17" ht="13.5" customHeight="1">
      <c r="C4" s="134"/>
      <c r="D4" s="330"/>
      <c r="E4" s="330"/>
      <c r="F4" s="330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Serviços gerais das administrações públicas</v>
      </c>
      <c r="D5" s="34">
        <v>159626.10046999986</v>
      </c>
      <c r="E5" s="34">
        <v>186407.65505000012</v>
      </c>
      <c r="F5" s="34">
        <v>14.41933113371042</v>
      </c>
      <c r="M5" s="7"/>
      <c r="N5" s="7"/>
      <c r="P5" s="9"/>
      <c r="Q5" s="9"/>
    </row>
    <row r="6" spans="2:17">
      <c r="B6" s="29"/>
      <c r="C6" s="64" t="str">
        <f>+IF(Índice!$D$2=1,"Defesa","Defence")</f>
        <v>Defesa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>Segurança e ordem públicas</v>
      </c>
      <c r="D7" s="34">
        <v>10709.465879999998</v>
      </c>
      <c r="E7" s="34">
        <v>10412.995040000002</v>
      </c>
      <c r="F7" s="34">
        <v>0.80548421434285999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Assuntos económicos</v>
      </c>
      <c r="D8" s="34">
        <v>320536.29606000026</v>
      </c>
      <c r="E8" s="34">
        <v>226893.92473999996</v>
      </c>
      <c r="F8" s="34">
        <v>17.55109591489509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Proteção do ambiente</v>
      </c>
      <c r="D9" s="34">
        <v>15596.364459999999</v>
      </c>
      <c r="E9" s="34">
        <v>15846.783149999992</v>
      </c>
      <c r="F9" s="34">
        <v>1.2258081009745121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Habitação e infraestruturas coletivas</v>
      </c>
      <c r="D10" s="34">
        <v>51094.260719999969</v>
      </c>
      <c r="E10" s="34">
        <v>82779.029530000014</v>
      </c>
      <c r="F10" s="34">
        <v>6.403268349682846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Saúde</v>
      </c>
      <c r="D11" s="34">
        <v>312743.76527999993</v>
      </c>
      <c r="E11" s="34">
        <v>345123.13510000007</v>
      </c>
      <c r="F11" s="34">
        <v>26.696568687462687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Desporto, recreação, cultura e religião</v>
      </c>
      <c r="D12" s="34">
        <v>28977.293520000003</v>
      </c>
      <c r="E12" s="34">
        <v>30946.72591999995</v>
      </c>
      <c r="F12" s="34">
        <v>2.3938452979571356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Educação</v>
      </c>
      <c r="D13" s="34">
        <v>346988.88782999944</v>
      </c>
      <c r="E13" s="34">
        <v>375805.57714999915</v>
      </c>
      <c r="F13" s="34">
        <v>29.069970637029328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Proteção Social</v>
      </c>
      <c r="D14" s="34">
        <v>16190.038449999998</v>
      </c>
      <c r="E14" s="34">
        <v>18546.323420000008</v>
      </c>
      <c r="F14" s="34">
        <v>1.4346276639451168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Despesa efetiva</v>
      </c>
      <c r="D17" s="145">
        <v>1262462.4726699996</v>
      </c>
      <c r="E17" s="145">
        <v>1292762.1490999993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Por memória: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Ativos financeiros</v>
      </c>
      <c r="D20" s="152">
        <v>37779.404479999997</v>
      </c>
      <c r="E20" s="152">
        <v>24512.518009999996</v>
      </c>
      <c r="F20" s="152">
        <v>1.8961351882916149</v>
      </c>
      <c r="M20" s="7"/>
      <c r="N20" s="7"/>
      <c r="P20" s="9"/>
      <c r="Q20" s="9"/>
    </row>
    <row r="21" spans="3:17">
      <c r="C21" s="282" t="str">
        <f>+IF(Índice!$D$2=1,"Passivos financeiros","Financial liabilities")</f>
        <v>Passivos financeiros</v>
      </c>
      <c r="D21" s="283">
        <v>473083.16170999996</v>
      </c>
      <c r="E21" s="283">
        <v>214606.04019999996</v>
      </c>
      <c r="F21" s="283">
        <v>16.600581967023501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Fonte: Secretaria Regional das Finanças</v>
      </c>
      <c r="D22" s="17"/>
      <c r="E22" s="17"/>
      <c r="F22" s="60"/>
      <c r="M22" s="7"/>
      <c r="N22" s="7"/>
      <c r="P22" s="9"/>
      <c r="Q22" s="9"/>
    </row>
  </sheetData>
  <customSheetViews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3.xml><?xml version="1.0" encoding="utf-8"?>
<LongProperties xmlns="http://schemas.microsoft.com/office/2006/metadata/longProperties"/>
</file>

<file path=customXml/item4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4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customXml/itemProps5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18</vt:i4>
      </vt:variant>
    </vt:vector>
  </HeadingPairs>
  <TitlesOfParts>
    <vt:vector size="34" baseType="lpstr">
      <vt:lpstr>CAPA (PT)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Q_11_12_13_14_Compromissos</vt:lpstr>
      <vt:lpstr>Pagamentos_Atraso </vt:lpstr>
      <vt:lpstr>'CAPA (PT)'!Área_de_Impressão</vt:lpstr>
      <vt:lpstr>Índice!Área_de_Impressão</vt:lpstr>
      <vt:lpstr>'Pagamentos_Atraso '!Área_de_Impressão</vt:lpstr>
      <vt:lpstr>Q_11_12_13_14_Compromissos!Área_de_Impressão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Hugo Duarte Araujo Costa</cp:lastModifiedBy>
  <cp:lastPrinted>2018-05-14T10:57:16Z</cp:lastPrinted>
  <dcterms:created xsi:type="dcterms:W3CDTF">2010-04-06T15:00:33Z</dcterms:created>
  <dcterms:modified xsi:type="dcterms:W3CDTF">2023-12-21T10:54:38Z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