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Outubro\"/>
    </mc:Choice>
  </mc:AlternateContent>
  <xr:revisionPtr revIDLastSave="0" documentId="13_ncr:1_{0B2B2452-EAC5-4DFC-BBFA-1900B2B6CC4F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E2" i="53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<sst xmlns="http://schemas.openxmlformats.org/spreadsheetml/2006/main" count="131" uniqueCount="106">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</sst>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T19" sqref="T19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TABLE VIII - Budget execution by organic and economic cross-classification (january-october)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320" t="str">
        <f>+IF(Índice!$D$2=1,"Turismo, Ambiente e Cultura","Tourism, Enviroment and Culture")</f>
        <v>Tourism, Enviroment and Culture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11970</v>
      </c>
      <c r="E4" s="194">
        <v>2092.2064599999994</v>
      </c>
      <c r="F4" s="194">
        <v>377535.77439999988</v>
      </c>
      <c r="G4" s="194">
        <v>38139.55159000001</v>
      </c>
      <c r="H4" s="194">
        <v>10419.29412</v>
      </c>
      <c r="I4" s="194">
        <v>398050.05832000001</v>
      </c>
      <c r="J4" s="194">
        <v>152773.45723</v>
      </c>
      <c r="K4" s="194">
        <v>29499.454869999994</v>
      </c>
      <c r="L4" s="194">
        <v>21358.956149999998</v>
      </c>
      <c r="M4" s="194">
        <v>117683.41274000001</v>
      </c>
      <c r="N4" s="194">
        <v>1159522.16588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1588.2930099999996</v>
      </c>
      <c r="F5" s="196">
        <v>292761.80089999991</v>
      </c>
      <c r="G5" s="196">
        <v>14657.406790000005</v>
      </c>
      <c r="H5" s="196">
        <v>2941.1363799999995</v>
      </c>
      <c r="I5" s="196">
        <v>4584.1582600000002</v>
      </c>
      <c r="J5" s="196">
        <v>27343.822940000016</v>
      </c>
      <c r="K5" s="196">
        <v>19632.186919999996</v>
      </c>
      <c r="L5" s="196">
        <v>6636.1001499999975</v>
      </c>
      <c r="M5" s="196">
        <v>14344.988620000006</v>
      </c>
      <c r="N5" s="196">
        <v>384489.89396999998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1215.8590299999996</v>
      </c>
      <c r="F6" s="197">
        <v>233677.05576999995</v>
      </c>
      <c r="G6" s="197">
        <v>11676.716570000006</v>
      </c>
      <c r="H6" s="197">
        <v>2390.4508399999995</v>
      </c>
      <c r="I6" s="197">
        <v>3651.1508200000003</v>
      </c>
      <c r="J6" s="197">
        <v>20050.616100000014</v>
      </c>
      <c r="K6" s="197">
        <v>15257.153569999997</v>
      </c>
      <c r="L6" s="197">
        <v>5243.0542899999973</v>
      </c>
      <c r="M6" s="197">
        <v>11286.348530000007</v>
      </c>
      <c r="N6" s="197">
        <v>304448.40552000003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42.224289999999996</v>
      </c>
      <c r="F7" s="197">
        <v>7775.0969400000004</v>
      </c>
      <c r="G7" s="197">
        <v>432.54078000000004</v>
      </c>
      <c r="H7" s="197">
        <v>56.155509999999992</v>
      </c>
      <c r="I7" s="197">
        <v>104.83928999999998</v>
      </c>
      <c r="J7" s="197">
        <v>2605.5776999999998</v>
      </c>
      <c r="K7" s="197">
        <v>912.89888000000008</v>
      </c>
      <c r="L7" s="197">
        <v>258.36322000000001</v>
      </c>
      <c r="M7" s="197">
        <v>546.20726000000002</v>
      </c>
      <c r="N7" s="197">
        <v>12733.90387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330.20968999999997</v>
      </c>
      <c r="F8" s="197">
        <v>51309.648189999985</v>
      </c>
      <c r="G8" s="197">
        <v>2548.1494400000001</v>
      </c>
      <c r="H8" s="197">
        <v>494.53002999999995</v>
      </c>
      <c r="I8" s="197">
        <v>828.16815000000008</v>
      </c>
      <c r="J8" s="197">
        <v>4687.6291400000018</v>
      </c>
      <c r="K8" s="197">
        <v>3462.1344699999995</v>
      </c>
      <c r="L8" s="197">
        <v>1134.6826400000002</v>
      </c>
      <c r="M8" s="197">
        <v>2512.4328300000002</v>
      </c>
      <c r="N8" s="197">
        <v>67307.584579999995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482.46448999999996</v>
      </c>
      <c r="F9" s="196">
        <v>17669.452920000003</v>
      </c>
      <c r="G9" s="196">
        <v>7754.9836400000013</v>
      </c>
      <c r="H9" s="196">
        <v>812.89366999999993</v>
      </c>
      <c r="I9" s="196">
        <v>645.61869999999999</v>
      </c>
      <c r="J9" s="196">
        <v>29889.849399999999</v>
      </c>
      <c r="K9" s="196">
        <v>1922.5087900000001</v>
      </c>
      <c r="L9" s="196">
        <v>703.36616000000004</v>
      </c>
      <c r="M9" s="196">
        <v>71498.315350000004</v>
      </c>
      <c r="N9" s="196">
        <v>131379.45312000002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63.362200000000001</v>
      </c>
      <c r="F10" s="197">
        <v>11971.589899999999</v>
      </c>
      <c r="G10" s="197">
        <v>188.91192000000007</v>
      </c>
      <c r="H10" s="197">
        <v>11.1532</v>
      </c>
      <c r="I10" s="197">
        <v>69.666000000000025</v>
      </c>
      <c r="J10" s="197">
        <v>689.81574000000001</v>
      </c>
      <c r="K10" s="197">
        <v>397.21721000000002</v>
      </c>
      <c r="L10" s="197">
        <v>81.802760000000006</v>
      </c>
      <c r="M10" s="197">
        <v>1245.6818800000001</v>
      </c>
      <c r="N10" s="197">
        <v>14719.20081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419.10228999999993</v>
      </c>
      <c r="F11" s="197">
        <v>5697.8630200000025</v>
      </c>
      <c r="G11" s="197">
        <v>7566.0717200000008</v>
      </c>
      <c r="H11" s="197">
        <v>801.74046999999996</v>
      </c>
      <c r="I11" s="197">
        <v>575.95269999999994</v>
      </c>
      <c r="J11" s="197">
        <v>29200.033659999997</v>
      </c>
      <c r="K11" s="197">
        <v>1525.2915800000001</v>
      </c>
      <c r="L11" s="197">
        <v>621.5634</v>
      </c>
      <c r="M11" s="197">
        <v>70252.633470000001</v>
      </c>
      <c r="N11" s="197">
        <v>116660.25231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0.27295999999999998</v>
      </c>
      <c r="F12" s="198">
        <v>9.2727699999999977</v>
      </c>
      <c r="G12" s="198">
        <v>4.4740000000000002E-2</v>
      </c>
      <c r="H12" s="198">
        <v>0</v>
      </c>
      <c r="I12" s="198">
        <v>0.11090000000000001</v>
      </c>
      <c r="J12" s="198">
        <v>88630.62251999999</v>
      </c>
      <c r="K12" s="198">
        <v>0</v>
      </c>
      <c r="L12" s="198">
        <v>0</v>
      </c>
      <c r="M12" s="198">
        <v>0</v>
      </c>
      <c r="N12" s="198">
        <v>88640.323889999985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11970</v>
      </c>
      <c r="E13" s="196">
        <v>21.175999999999998</v>
      </c>
      <c r="F13" s="196">
        <v>67066.453069999974</v>
      </c>
      <c r="G13" s="196">
        <v>15723.659159999999</v>
      </c>
      <c r="H13" s="196">
        <v>6664.7640700000011</v>
      </c>
      <c r="I13" s="196">
        <v>392816.61835</v>
      </c>
      <c r="J13" s="196">
        <v>6319.9982399999999</v>
      </c>
      <c r="K13" s="196">
        <v>6785.3088499999994</v>
      </c>
      <c r="L13" s="196">
        <v>14019.46924</v>
      </c>
      <c r="M13" s="196">
        <v>30861.723220000003</v>
      </c>
      <c r="N13" s="196">
        <v>552249.17019999993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11970</v>
      </c>
      <c r="E14" s="200">
        <v>0</v>
      </c>
      <c r="F14" s="200">
        <v>17592.615419999998</v>
      </c>
      <c r="G14" s="200">
        <v>6562.2923199999996</v>
      </c>
      <c r="H14" s="200">
        <v>6053.1240700000008</v>
      </c>
      <c r="I14" s="200">
        <v>392289.80501000001</v>
      </c>
      <c r="J14" s="200">
        <v>6144.2160299999996</v>
      </c>
      <c r="K14" s="200">
        <v>3868.93806</v>
      </c>
      <c r="L14" s="200">
        <v>3794.4346099999998</v>
      </c>
      <c r="M14" s="200">
        <v>30817.098570000002</v>
      </c>
      <c r="N14" s="200">
        <v>479092.52409000008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50</v>
      </c>
      <c r="L15" s="197">
        <v>0</v>
      </c>
      <c r="M15" s="197">
        <v>0</v>
      </c>
      <c r="N15" s="197">
        <v>50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11970</v>
      </c>
      <c r="E16" s="198">
        <v>0</v>
      </c>
      <c r="F16" s="198">
        <v>17592.615419999998</v>
      </c>
      <c r="G16" s="198">
        <v>6562.2923199999996</v>
      </c>
      <c r="H16" s="198">
        <v>6053.1240700000008</v>
      </c>
      <c r="I16" s="198">
        <v>392289.80501000001</v>
      </c>
      <c r="J16" s="198">
        <v>6144.2160299999996</v>
      </c>
      <c r="K16" s="198">
        <v>3818.93806</v>
      </c>
      <c r="L16" s="198">
        <v>3794.4346099999998</v>
      </c>
      <c r="M16" s="198">
        <v>30817.098570000002</v>
      </c>
      <c r="N16" s="198">
        <v>479042.52409000008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21.175999999999998</v>
      </c>
      <c r="F19" s="200">
        <v>49473.837649999979</v>
      </c>
      <c r="G19" s="200">
        <v>9161.3668400000006</v>
      </c>
      <c r="H19" s="200">
        <v>611.6400000000001</v>
      </c>
      <c r="I19" s="200">
        <v>526.81334000000004</v>
      </c>
      <c r="J19" s="200">
        <v>175.78220999999996</v>
      </c>
      <c r="K19" s="200">
        <v>2916.3707899999999</v>
      </c>
      <c r="L19" s="200">
        <v>10225.03463</v>
      </c>
      <c r="M19" s="200">
        <v>44.624650000000003</v>
      </c>
      <c r="N19" s="200">
        <v>73156.646109999972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17684.77463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5.5446599999999995</v>
      </c>
      <c r="N20" s="198">
        <v>17984.194289999999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27432.982609999977</v>
      </c>
      <c r="G22" s="198">
        <v>8954.1849700000002</v>
      </c>
      <c r="H22" s="198">
        <v>315</v>
      </c>
      <c r="I22" s="198">
        <v>499</v>
      </c>
      <c r="J22" s="198">
        <v>49.089959999999998</v>
      </c>
      <c r="K22" s="198">
        <v>2886.03674</v>
      </c>
      <c r="L22" s="198">
        <v>5848.0945300000003</v>
      </c>
      <c r="M22" s="198">
        <v>0.3</v>
      </c>
      <c r="N22" s="198">
        <v>46005.188809999985</v>
      </c>
    </row>
    <row r="23" spans="2:14" hidden="1">
      <c r="B23" s="195"/>
      <c r="C23" s="104">
        <v>0</v>
      </c>
      <c r="D23" s="198">
        <v>0</v>
      </c>
      <c r="E23" s="198">
        <v>0.67600000000000005</v>
      </c>
      <c r="F23" s="198">
        <v>4352.7804100000003</v>
      </c>
      <c r="G23" s="198">
        <v>177.41587000000001</v>
      </c>
      <c r="H23" s="198">
        <v>2.94</v>
      </c>
      <c r="I23" s="198">
        <v>27.81334</v>
      </c>
      <c r="J23" s="198">
        <v>106.74224999999998</v>
      </c>
      <c r="K23" s="198">
        <v>30.334049999999998</v>
      </c>
      <c r="L23" s="198">
        <v>4376.9400999999998</v>
      </c>
      <c r="M23" s="198">
        <v>38.779990000000005</v>
      </c>
      <c r="N23" s="198">
        <v>9114.4220100000002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19.95</v>
      </c>
      <c r="K24" s="198">
        <v>0</v>
      </c>
      <c r="L24" s="198">
        <v>0</v>
      </c>
      <c r="M24" s="198">
        <v>0</v>
      </c>
      <c r="N24" s="198">
        <v>52.840999999999994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934.68709000000001</v>
      </c>
      <c r="N25" s="198">
        <v>2031.3873899999999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28.794739999999997</v>
      </c>
      <c r="G26" s="198">
        <v>3.4572599999999998</v>
      </c>
      <c r="H26" s="198">
        <v>0.5</v>
      </c>
      <c r="I26" s="198">
        <v>3.5521099999999999</v>
      </c>
      <c r="J26" s="198">
        <v>589.16413</v>
      </c>
      <c r="K26" s="198">
        <v>62.750010000000003</v>
      </c>
      <c r="L26" s="198">
        <v>2.06E-2</v>
      </c>
      <c r="M26" s="198">
        <v>43.698459999999997</v>
      </c>
      <c r="N26" s="198">
        <v>731.93730999999991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85</v>
      </c>
      <c r="E27" s="32">
        <v>4.5031400000000001</v>
      </c>
      <c r="F27" s="32">
        <v>3930.3828299999996</v>
      </c>
      <c r="G27" s="32">
        <v>1003.6977500000002</v>
      </c>
      <c r="H27" s="32">
        <v>4040.0698199999997</v>
      </c>
      <c r="I27" s="32">
        <v>1255.6336799999999</v>
      </c>
      <c r="J27" s="32">
        <v>17539.563139999998</v>
      </c>
      <c r="K27" s="32">
        <v>7717.6186500000003</v>
      </c>
      <c r="L27" s="32">
        <v>10629.65156</v>
      </c>
      <c r="M27" s="32">
        <v>71828.457459999976</v>
      </c>
      <c r="N27" s="32">
        <v>118034.57802999998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4.5031400000000001</v>
      </c>
      <c r="F28" s="198">
        <v>2416.3588099999997</v>
      </c>
      <c r="G28" s="198">
        <v>979.78413000000012</v>
      </c>
      <c r="H28" s="198">
        <v>39.813010000000006</v>
      </c>
      <c r="I28" s="198">
        <v>8.084439999999999</v>
      </c>
      <c r="J28" s="198">
        <v>8057.5404399999998</v>
      </c>
      <c r="K28" s="198">
        <v>95.735280000000003</v>
      </c>
      <c r="L28" s="198">
        <v>1000.89171</v>
      </c>
      <c r="M28" s="198">
        <v>41188.282389999978</v>
      </c>
      <c r="N28" s="198">
        <v>53790.993349999975</v>
      </c>
    </row>
    <row r="29" spans="2:14" ht="15" customHeight="1">
      <c r="C29" s="104" t="str">
        <f>+IF(Índice!$D$2=1,"Transferências capital","Capital transfers")</f>
        <v>Capital transfers</v>
      </c>
      <c r="D29" s="196">
        <v>85</v>
      </c>
      <c r="E29" s="196">
        <v>0</v>
      </c>
      <c r="F29" s="196">
        <v>1514.0240199999998</v>
      </c>
      <c r="G29" s="196">
        <v>23.913619999999998</v>
      </c>
      <c r="H29" s="196">
        <v>4000.2568099999999</v>
      </c>
      <c r="I29" s="196">
        <v>1247.5492399999998</v>
      </c>
      <c r="J29" s="196">
        <v>9482.0226999999995</v>
      </c>
      <c r="K29" s="196">
        <v>7621.8833700000005</v>
      </c>
      <c r="L29" s="196">
        <v>9628.7598500000004</v>
      </c>
      <c r="M29" s="196">
        <v>30640.175069999998</v>
      </c>
      <c r="N29" s="196">
        <v>64243.58468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85</v>
      </c>
      <c r="E30" s="200">
        <v>0</v>
      </c>
      <c r="F30" s="200">
        <v>1306.8117999999999</v>
      </c>
      <c r="G30" s="200">
        <v>23.913619999999998</v>
      </c>
      <c r="H30" s="200">
        <v>4000.2568099999999</v>
      </c>
      <c r="I30" s="200">
        <v>1219.5492399999998</v>
      </c>
      <c r="J30" s="200">
        <v>6221.5226999999995</v>
      </c>
      <c r="K30" s="200">
        <v>7621.8833700000005</v>
      </c>
      <c r="L30" s="200">
        <v>70.910339999999991</v>
      </c>
      <c r="M30" s="200">
        <v>30640.175069999998</v>
      </c>
      <c r="N30" s="200">
        <v>51190.022949999999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7621.8833700000005</v>
      </c>
      <c r="L31" s="198">
        <v>0</v>
      </c>
      <c r="M31" s="198">
        <v>0</v>
      </c>
      <c r="N31" s="198">
        <v>7621.8833700000005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85</v>
      </c>
      <c r="E32" s="198">
        <v>0</v>
      </c>
      <c r="F32" s="198">
        <v>1306.8117999999999</v>
      </c>
      <c r="G32" s="198">
        <v>23.913619999999998</v>
      </c>
      <c r="H32" s="198">
        <v>4000.2568099999999</v>
      </c>
      <c r="I32" s="198">
        <v>1219.5492399999998</v>
      </c>
      <c r="J32" s="198">
        <v>1341.2467000000001</v>
      </c>
      <c r="K32" s="198">
        <v>0</v>
      </c>
      <c r="L32" s="198">
        <v>70.910339999999991</v>
      </c>
      <c r="M32" s="198">
        <v>30640.175069999998</v>
      </c>
      <c r="N32" s="198">
        <v>38687.863579999997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4880.2759999999998</v>
      </c>
      <c r="K33" s="198">
        <v>0</v>
      </c>
      <c r="L33" s="198">
        <v>0</v>
      </c>
      <c r="M33" s="198">
        <v>0</v>
      </c>
      <c r="N33" s="198">
        <v>4880.2759999999998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207.21222</v>
      </c>
      <c r="G35" s="200">
        <v>0</v>
      </c>
      <c r="H35" s="200">
        <v>0</v>
      </c>
      <c r="I35" s="200">
        <v>28</v>
      </c>
      <c r="J35" s="200">
        <v>3260.5</v>
      </c>
      <c r="K35" s="200">
        <v>0</v>
      </c>
      <c r="L35" s="200">
        <v>9557.84951</v>
      </c>
      <c r="M35" s="200">
        <v>0</v>
      </c>
      <c r="N35" s="200">
        <v>13053.561729999999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12055</v>
      </c>
      <c r="E38" s="204">
        <v>2096.7095999999992</v>
      </c>
      <c r="F38" s="204">
        <v>381466.1572299999</v>
      </c>
      <c r="G38" s="204">
        <v>39143.249340000009</v>
      </c>
      <c r="H38" s="204">
        <v>14459.363939999999</v>
      </c>
      <c r="I38" s="204">
        <v>399305.69200000004</v>
      </c>
      <c r="J38" s="204">
        <v>170313.02036999998</v>
      </c>
      <c r="K38" s="204">
        <v>37217.073519999991</v>
      </c>
      <c r="L38" s="204">
        <v>31988.607709999997</v>
      </c>
      <c r="M38" s="204">
        <v>189511.8702</v>
      </c>
      <c r="N38" s="204">
        <v>1277556.74391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8491.6289700000016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41599.772970000005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402164.56001999998</v>
      </c>
      <c r="K41" s="200">
        <v>0</v>
      </c>
      <c r="L41" s="200">
        <v>0</v>
      </c>
      <c r="M41" s="200">
        <v>0</v>
      </c>
      <c r="N41" s="200">
        <v>402164.56001999998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140366.78291000001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21" sqref="K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TABLE IX - RPEs global balance (january-october)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18206.206249999872</v>
      </c>
      <c r="E5" s="82">
        <v>-23627.226300000038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(janeiro-outubro)","TABLE X - ASFs and RPEs budget execution (january-october)")</f>
        <v>TABLE X - ASFs and RPEs budget execution (january-october)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28008.152980000363</v>
      </c>
      <c r="E4" s="98">
        <v>-23627.226300000038</v>
      </c>
      <c r="F4" s="98">
        <v>4380.9266800003243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495478.79122999968</v>
      </c>
      <c r="E7" s="74">
        <v>463429.93948999996</v>
      </c>
      <c r="F7" s="74">
        <v>958908.73071999964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30229.598670000363</v>
      </c>
      <c r="E8" s="74">
        <v>-22926.525310000037</v>
      </c>
      <c r="F8" s="74">
        <v>7303.0733600003241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25888.17737000034</v>
      </c>
      <c r="E9" s="74">
        <v>-27158.861220000021</v>
      </c>
      <c r="F9" s="74">
        <v>-1270.6838499996811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2119.9756100000013</v>
      </c>
      <c r="E10" s="74">
        <v>3531.6349199999968</v>
      </c>
      <c r="F10" s="74">
        <v>5651.6105299999908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TABLE XI - ASFs and RPEs budget execution (january-october)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517919.86962000007</v>
      </c>
      <c r="E4" s="108">
        <v>344633.86543999991</v>
      </c>
      <c r="F4" s="108">
        <v>862553.73505999998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9291.7567500000005</v>
      </c>
      <c r="E8" s="74">
        <v>8280.6325099999995</v>
      </c>
      <c r="F8" s="74">
        <v>17572.38926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501741.08642000007</v>
      </c>
      <c r="E9" s="74">
        <v>297513.21299999987</v>
      </c>
      <c r="F9" s="74">
        <v>799254.29941999994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40825.88801000001</v>
      </c>
      <c r="E10" s="74">
        <v>1820.9444699999997</v>
      </c>
      <c r="F10" s="74">
        <v>42646.832480000012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459600.04751000006</v>
      </c>
      <c r="E11" s="74">
        <v>295692.26852999988</v>
      </c>
      <c r="F11" s="74">
        <v>755292.31603999995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5647.4365800000014</v>
      </c>
      <c r="E12" s="74">
        <v>20121.378929999995</v>
      </c>
      <c r="F12" s="74">
        <v>25768.815509999997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1239.58987</v>
      </c>
      <c r="E13" s="74">
        <v>18718.641</v>
      </c>
      <c r="F13" s="74">
        <v>19958.230869999999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7788.5202800000006</v>
      </c>
      <c r="E14" s="83">
        <v>95869.548740000013</v>
      </c>
      <c r="F14" s="83">
        <v>103658.06902000001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2757.2862099999993</v>
      </c>
      <c r="F15" s="34">
        <v>2757.2862099999993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7716.9374000000007</v>
      </c>
      <c r="E16" s="34">
        <v>93039.800130000003</v>
      </c>
      <c r="F16" s="74">
        <v>100756.73753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6149.00882</v>
      </c>
      <c r="E17" s="34">
        <v>51068.999100000001</v>
      </c>
      <c r="F17" s="74">
        <v>57218.007920000004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1567.9285800000007</v>
      </c>
      <c r="E18" s="74">
        <v>41970.801030000002</v>
      </c>
      <c r="F18" s="74">
        <v>43538.729610000002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525708.38990000007</v>
      </c>
      <c r="E20" s="83">
        <v>440503.41417999991</v>
      </c>
      <c r="F20" s="83">
        <v>966211.80407999991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492031.69224999973</v>
      </c>
      <c r="E22" s="83">
        <v>371792.72665999993</v>
      </c>
      <c r="F22" s="83">
        <v>863824.41890999966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50675.719779999999</v>
      </c>
      <c r="E23" s="74">
        <v>236183.2578100001</v>
      </c>
      <c r="F23" s="74">
        <v>286858.97759000008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105840.27613999997</v>
      </c>
      <c r="E24" s="74">
        <v>120386.96384999985</v>
      </c>
      <c r="F24" s="74">
        <v>226227.23998999983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2221.44569</v>
      </c>
      <c r="E25" s="74">
        <v>700.70099000000016</v>
      </c>
      <c r="F25" s="74">
        <v>2922.1466800000003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305456.62029999978</v>
      </c>
      <c r="E26" s="74">
        <v>11826.695520000001</v>
      </c>
      <c r="F26" s="74">
        <v>317283.31581999979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2189.96324</v>
      </c>
      <c r="E27" s="74">
        <v>0</v>
      </c>
      <c r="F27" s="59">
        <v>2189.96324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303266.65705999976</v>
      </c>
      <c r="E28" s="74">
        <v>11826.695520000001</v>
      </c>
      <c r="F28" s="59">
        <v>315093.35257999977</v>
      </c>
    </row>
    <row r="29" spans="2:6" ht="11.25" customHeight="1">
      <c r="C29" s="104" t="str">
        <f>+IF(Índice!$D$2=1,"Subsídios","Subsidies")</f>
        <v>Subsidies</v>
      </c>
      <c r="D29" s="74">
        <v>27608.797060000001</v>
      </c>
      <c r="E29" s="74">
        <v>11.661100000000001</v>
      </c>
      <c r="F29" s="74">
        <v>27620.458160000002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228.83328</v>
      </c>
      <c r="E30" s="74">
        <v>2683.4473900000003</v>
      </c>
      <c r="F30" s="74">
        <v>2912.2806700000001</v>
      </c>
    </row>
    <row r="31" spans="2:6" ht="11.25" customHeight="1">
      <c r="C31" s="110" t="str">
        <f>+IF(Índice!$D$2=1,"Despesa de capital","Capital expenditure")</f>
        <v>Capital expenditure</v>
      </c>
      <c r="D31" s="83">
        <v>5668.5446699999993</v>
      </c>
      <c r="E31" s="83">
        <v>92337.913820000016</v>
      </c>
      <c r="F31" s="83">
        <v>98006.458490000019</v>
      </c>
    </row>
    <row r="32" spans="2:6" ht="11.25" customHeight="1">
      <c r="C32" s="104" t="str">
        <f>+IF(Índice!$D$2=1,"Investimento","Investment")</f>
        <v>Investment</v>
      </c>
      <c r="D32" s="74">
        <v>2801.5636099999997</v>
      </c>
      <c r="E32" s="74">
        <v>91382.607210000016</v>
      </c>
      <c r="F32" s="74">
        <v>94184.170820000014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2866.9810600000001</v>
      </c>
      <c r="E33" s="74">
        <v>955.30661000000009</v>
      </c>
      <c r="F33" s="74">
        <v>3822.2876700000002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497700.2369199997</v>
      </c>
      <c r="E36" s="83">
        <v>464130.64047999994</v>
      </c>
      <c r="F36" s="83">
        <v>961830.87739999965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5043.8343299999997</v>
      </c>
      <c r="E38" s="35">
        <v>925.31865999999991</v>
      </c>
      <c r="F38" s="35">
        <v>5969.1529899999996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9199.5694700000004</v>
      </c>
      <c r="F39" s="35">
        <v>9199.5694700000004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28008.152980000363</v>
      </c>
      <c r="E44" s="114">
        <v>-23627.226300000038</v>
      </c>
      <c r="F44" s="114">
        <v>4380.9266800003243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21" sqref="K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(outubro)","TABLE XII - ASFs and RPEs budget execution (october)")</f>
        <v>TABLE XII - ASFs and RPEs budget execution (october)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+IF(Índice!$D$2=1,"outubro 2025","october 2025")</f>
        <v>october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55438.106990000029</v>
      </c>
      <c r="E5" s="316">
        <v>34286.611429999903</v>
      </c>
      <c r="F5" s="316">
        <v>89724.718419999932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55438.106990000029</v>
      </c>
      <c r="E9" s="74">
        <v>34286.611429999903</v>
      </c>
      <c r="F9" s="74">
        <v>89724.718419999932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53347.309040000022</v>
      </c>
      <c r="E10" s="74">
        <v>28549.841469999908</v>
      </c>
      <c r="F10" s="74">
        <v>81897.150509999934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1772.0857600000024</v>
      </c>
      <c r="E11" s="83">
        <v>21998.006780000022</v>
      </c>
      <c r="F11" s="83">
        <v>23770.092540000023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140.19999999999999</v>
      </c>
      <c r="F12" s="34">
        <v>140.19999999999999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1770.3166000000024</v>
      </c>
      <c r="E13" s="34">
        <v>21859.67909000002</v>
      </c>
      <c r="F13" s="74">
        <v>23629.995690000022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57210.192750000031</v>
      </c>
      <c r="E15" s="83">
        <v>56284.618209999928</v>
      </c>
      <c r="F15" s="83">
        <v>113494.81095999996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50942.245949999735</v>
      </c>
      <c r="E17" s="83">
        <v>29782.431250000431</v>
      </c>
      <c r="F17" s="83">
        <v>80724.677200000166</v>
      </c>
    </row>
    <row r="18" spans="3:6" ht="11.25" customHeight="1">
      <c r="C18" s="104" t="str">
        <f>+IF(Índice!$D$2=1,"Consumo público","Public consumption")</f>
        <v>Public consumption</v>
      </c>
      <c r="D18" s="74">
        <v>17399.222489999953</v>
      </c>
      <c r="E18" s="74">
        <v>28570.39700000043</v>
      </c>
      <c r="F18" s="74">
        <v>45969.619490000383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4784.4410700000153</v>
      </c>
      <c r="E19" s="74">
        <v>20969.117850000381</v>
      </c>
      <c r="F19" s="74">
        <v>25753.558920000396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12614.781419999939</v>
      </c>
      <c r="E20" s="74">
        <v>7601.2791500000531</v>
      </c>
      <c r="F20" s="74">
        <v>20216.060569999994</v>
      </c>
    </row>
    <row r="21" spans="3:6" ht="11.25" customHeight="1">
      <c r="C21" s="104" t="str">
        <f>+IF(Índice!$D$2=1,"Subsídios","Subsidies")</f>
        <v>Subsidies</v>
      </c>
      <c r="D21" s="74">
        <v>2613.5472300000006</v>
      </c>
      <c r="E21" s="74">
        <v>5.1396600000000001</v>
      </c>
      <c r="F21" s="74">
        <v>2618.6868900000004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6.0249999999999998E-2</v>
      </c>
      <c r="E22" s="74">
        <v>27.70396000000008</v>
      </c>
      <c r="F22" s="59">
        <v>27.76421000000008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30929.41597999978</v>
      </c>
      <c r="E23" s="74">
        <v>1179.1906300000007</v>
      </c>
      <c r="F23" s="59">
        <v>32108.606609999781</v>
      </c>
    </row>
    <row r="24" spans="3:6" ht="11.25" customHeight="1">
      <c r="C24" s="110" t="str">
        <f>+IF(Índice!$D$2=1,"Despesa de capital","Capital expenditure")</f>
        <v>Capital expenditure</v>
      </c>
      <c r="D24" s="83">
        <v>1431.4137000000001</v>
      </c>
      <c r="E24" s="83">
        <v>21797.593610000007</v>
      </c>
      <c r="F24" s="83">
        <v>23229.007310000008</v>
      </c>
    </row>
    <row r="25" spans="3:6" ht="11.25" customHeight="1">
      <c r="C25" s="104" t="str">
        <f>+IF(Índice!$D$2=1,"Investimento","Investment")</f>
        <v>Investment</v>
      </c>
      <c r="D25" s="74">
        <v>582.57181999999989</v>
      </c>
      <c r="E25" s="74">
        <v>21735.743650000008</v>
      </c>
      <c r="F25" s="74">
        <v>22318.315470000009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848.84188000000017</v>
      </c>
      <c r="E26" s="74">
        <v>61.849960000000081</v>
      </c>
      <c r="F26" s="74">
        <v>910.6918400000003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52373.659649999732</v>
      </c>
      <c r="E29" s="83">
        <v>51580.024860000442</v>
      </c>
      <c r="F29" s="83">
        <v>103953.68451000017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4836.5331000002989</v>
      </c>
      <c r="E31" s="318">
        <v>4704.5933499994862</v>
      </c>
      <c r="F31" s="318">
        <v>9541.1264499997851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2025 (valores acumulados)","Table XIII- Accounts payable of the Regional Administration, october (accumulated)")</f>
        <v>Table XIII- Accounts payable of the Regional Administration, october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+IF(Índice!$D$2=1,"outubro 2025","october 2025")</f>
        <v>october 2025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151922595.06999999</v>
      </c>
      <c r="E6" s="162">
        <v>142152846.67000002</v>
      </c>
      <c r="F6" s="162">
        <v>18351976.89000003</v>
      </c>
      <c r="G6" s="91">
        <v>0.42017409887234614</v>
      </c>
      <c r="H6" s="91">
        <v>0.47449354832859125</v>
      </c>
      <c r="I6" s="116">
        <v>-0.55467186224321163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16584427.420000002</v>
      </c>
      <c r="E7" s="165">
        <v>15821050.940000003</v>
      </c>
      <c r="F7" s="165">
        <v>157471.67999999999</v>
      </c>
      <c r="G7" s="95">
        <v>6.689590534710395</v>
      </c>
      <c r="H7" s="95">
        <v>18.021839974095471</v>
      </c>
      <c r="I7" s="121">
        <v>292.11235202144292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91056212.480000004</v>
      </c>
      <c r="E8" s="165">
        <v>89598653.960000008</v>
      </c>
      <c r="F8" s="165">
        <v>15770053.99000003</v>
      </c>
      <c r="G8" s="95">
        <v>1.3028630993305423E-2</v>
      </c>
      <c r="H8" s="95">
        <v>-1.5615459880328197E-3</v>
      </c>
      <c r="I8" s="121">
        <v>-0.60218192206704213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26826054.140000004</v>
      </c>
      <c r="E9" s="165">
        <v>23408412.280000001</v>
      </c>
      <c r="F9" s="165">
        <v>2262218.08</v>
      </c>
      <c r="G9" s="95">
        <v>2.0152182352072994</v>
      </c>
      <c r="H9" s="95">
        <v>5.4706795558372479</v>
      </c>
      <c r="I9" s="121">
        <v>0.52319675384331932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14701637.539999999</v>
      </c>
      <c r="E10" s="165">
        <v>10575752.91</v>
      </c>
      <c r="F10" s="165">
        <v>162182.14000000001</v>
      </c>
      <c r="G10" s="95">
        <v>2.1554449774217748</v>
      </c>
      <c r="H10" s="95">
        <v>11.44712822824772</v>
      </c>
      <c r="I10" s="121">
        <v>0.95700297480316499</v>
      </c>
    </row>
    <row r="11" spans="2:11">
      <c r="B11" s="29"/>
      <c r="C11" s="120" t="str">
        <f>+IF(Índice!$D$2=1,"Subsídios","Subsidies")</f>
        <v>Subsidies</v>
      </c>
      <c r="D11" s="165">
        <v>2690498.3899999997</v>
      </c>
      <c r="E11" s="165">
        <v>2690498.3899999997</v>
      </c>
      <c r="F11" s="165">
        <v>0</v>
      </c>
      <c r="G11" s="95">
        <v>0.96634235969672932</v>
      </c>
      <c r="H11" s="95">
        <v>0.96634235969672932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63765.1</v>
      </c>
      <c r="E12" s="165">
        <v>58478.19</v>
      </c>
      <c r="F12" s="165">
        <v>51</v>
      </c>
      <c r="G12" s="95">
        <v>6.5347788017398551</v>
      </c>
      <c r="H12" s="95">
        <v>30.520722498019115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47710220.599999994</v>
      </c>
      <c r="E13" s="163">
        <v>34175300.710000001</v>
      </c>
      <c r="F13" s="163">
        <v>263142.14</v>
      </c>
      <c r="G13" s="92">
        <v>0.18169035323934235</v>
      </c>
      <c r="H13" s="92">
        <v>0.34154685205833379</v>
      </c>
      <c r="I13" s="117">
        <v>0.85230177983959687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26252323.019999996</v>
      </c>
      <c r="E14" s="165">
        <v>18540527</v>
      </c>
      <c r="F14" s="165">
        <v>263142.14</v>
      </c>
      <c r="G14" s="95">
        <v>0.12553820644801372</v>
      </c>
      <c r="H14" s="95">
        <v>0.28720219550018755</v>
      </c>
      <c r="I14" s="121">
        <v>0.85230177983959687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21457897.579999998</v>
      </c>
      <c r="E15" s="165">
        <v>15634773.710000001</v>
      </c>
      <c r="F15" s="165">
        <v>0</v>
      </c>
      <c r="G15" s="95">
        <v>0.25850454827022529</v>
      </c>
      <c r="H15" s="95">
        <v>0.41225229382087192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199632815.67000002</v>
      </c>
      <c r="E17" s="164">
        <v>176328147.38000003</v>
      </c>
      <c r="F17" s="164">
        <v>18615119.030000031</v>
      </c>
      <c r="G17" s="147">
        <v>0.35482813142757652</v>
      </c>
      <c r="H17" s="147">
        <v>0.44670647354375204</v>
      </c>
      <c r="I17" s="148">
        <v>-0.54983829967444242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142347589.27000007</v>
      </c>
      <c r="E19" s="164">
        <v>119055404.92000005</v>
      </c>
      <c r="F19" s="164">
        <v>4411242.900000005</v>
      </c>
      <c r="G19" s="147">
        <v>0.57998606512380335</v>
      </c>
      <c r="H19" s="147">
        <v>0.84182330940066308</v>
      </c>
      <c r="I19" s="148">
        <v>-0.23911679816480125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2025 (valores acumulados)","Table XIV - Accounts payable of the Regional Gov., october (accumulated)")</f>
        <v>Table XIV - Accounts payable of the Regional Gov., october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+IF(Índice!$D$2=1,"outubro 2025","october 2025")</f>
        <v>october 2025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51132997.490000002</v>
      </c>
      <c r="E27" s="162">
        <v>45417969.650000006</v>
      </c>
      <c r="F27" s="162">
        <v>1212414.3499999996</v>
      </c>
      <c r="G27" s="91">
        <v>4.7807699587562116</v>
      </c>
      <c r="H27" s="91">
        <v>10.194385745850656</v>
      </c>
      <c r="I27" s="116">
        <v>0.15592787675094399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34778324.439999998</v>
      </c>
      <c r="E28" s="163">
        <v>30014335.300000001</v>
      </c>
      <c r="F28" s="163">
        <v>630</v>
      </c>
      <c r="G28" s="92">
        <v>0.27652024581863954</v>
      </c>
      <c r="H28" s="172">
        <v>0.42506287260008491</v>
      </c>
      <c r="I28" s="117">
        <v>0</v>
      </c>
    </row>
    <row r="29" spans="2:9" ht="20.100000000000001" customHeight="1">
      <c r="B29" s="29"/>
      <c r="C29" s="146" t="s">
        <v>7</v>
      </c>
      <c r="D29" s="164">
        <v>85911321.930000007</v>
      </c>
      <c r="E29" s="164">
        <v>75432304.950000003</v>
      </c>
      <c r="F29" s="164">
        <v>1213044.3499999996</v>
      </c>
      <c r="G29" s="147">
        <v>1.3804748755904033</v>
      </c>
      <c r="H29" s="147">
        <v>2.0030012992012676</v>
      </c>
      <c r="I29" s="148">
        <v>0.15583427516566517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2025 (valores acumulados)","Table XV - Accounts payable of the ASFs, october (accumulated)")</f>
        <v>Table XV - Accounts payable of the ASFs, october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+IF(Índice!$D$2=1,"outubro 2025","october 2025")</f>
        <v>october 2025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42985081.50999999</v>
      </c>
      <c r="E36" s="162">
        <v>41489343.379999995</v>
      </c>
      <c r="F36" s="162">
        <v>3198198.5500000045</v>
      </c>
      <c r="G36" s="91">
        <v>9.7767446956823267E-2</v>
      </c>
      <c r="H36" s="91">
        <v>0.10197772150007278</v>
      </c>
      <c r="I36" s="116">
        <v>-0.33069908200760556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589885.32000000007</v>
      </c>
      <c r="E37" s="163">
        <v>536089.57000000007</v>
      </c>
      <c r="F37" s="163">
        <v>0</v>
      </c>
      <c r="G37" s="92">
        <v>2.9883652319215366</v>
      </c>
      <c r="H37" s="92">
        <v>2.6246384334225619</v>
      </c>
      <c r="I37" s="117">
        <v>0</v>
      </c>
    </row>
    <row r="38" spans="2:9" ht="20.100000000000001" customHeight="1">
      <c r="C38" s="146" t="s">
        <v>7</v>
      </c>
      <c r="D38" s="164">
        <v>43574966.829999991</v>
      </c>
      <c r="E38" s="164">
        <v>42025432.949999996</v>
      </c>
      <c r="F38" s="164">
        <v>3198198.5500000045</v>
      </c>
      <c r="G38" s="147">
        <v>0.10864460945582932</v>
      </c>
      <c r="H38" s="147">
        <v>0.11184881008904091</v>
      </c>
      <c r="I38" s="148">
        <v>-0.33069908200760556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outubro de 2025 (valores acumulados)","Table XVI - Accounts payable of the RPEs, october (accumulated)")</f>
        <v>Table XVI - Accounts payable of the RPEs, october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+IF(Índice!$D$2=1,"outubro 2025","october 2025")</f>
        <v>october 2025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57804516.070000008</v>
      </c>
      <c r="E45" s="162">
        <v>55245533.640000008</v>
      </c>
      <c r="F45" s="162">
        <v>13941363.990000026</v>
      </c>
      <c r="G45" s="91">
        <v>-1.9804689610651738E-2</v>
      </c>
      <c r="H45" s="91">
        <v>9.9582198259822174E-3</v>
      </c>
      <c r="I45" s="116">
        <v>-0.60598389698145971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12342010.84</v>
      </c>
      <c r="E46" s="163">
        <v>3624875.8400000003</v>
      </c>
      <c r="F46" s="163">
        <v>262512.14</v>
      </c>
      <c r="G46" s="92">
        <v>-4.9299664193170556E-2</v>
      </c>
      <c r="H46" s="92">
        <v>-0.15006482460733694</v>
      </c>
      <c r="I46" s="117">
        <v>0.85609829837949247</v>
      </c>
    </row>
    <row r="47" spans="2:9" ht="20.100000000000001" customHeight="1">
      <c r="C47" s="146" t="s">
        <v>7</v>
      </c>
      <c r="D47" s="164">
        <v>70146526.910000011</v>
      </c>
      <c r="E47" s="164">
        <v>58870409.480000012</v>
      </c>
      <c r="F47" s="164">
        <v>14203876.130000027</v>
      </c>
      <c r="G47" s="147">
        <v>-2.5126170919048785E-2</v>
      </c>
      <c r="H47" s="147">
        <v>-1.6159654926114486E-3</v>
      </c>
      <c r="I47" s="148">
        <v>-0.60016291296439905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60" zoomScale="85" zoomScaleNormal="85" workbookViewId="0">
      <selection activeCell="K21" sqref="K2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52</v>
      </c>
      <c r="D9" s="170"/>
      <c r="E9" s="169"/>
    </row>
    <row r="10" spans="2:5">
      <c r="B10" s="195"/>
      <c r="C10" s="170" t="s">
        <v>53</v>
      </c>
      <c r="D10" s="170"/>
      <c r="E10" s="169"/>
    </row>
    <row r="11" spans="2:5">
      <c r="B11" s="195"/>
      <c r="C11" s="170" t="s">
        <v>54</v>
      </c>
      <c r="D11" s="170"/>
      <c r="E11" s="169"/>
    </row>
    <row r="12" spans="2:5">
      <c r="B12" s="195"/>
      <c r="C12" s="170" t="s">
        <v>55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42</v>
      </c>
      <c r="D14" s="170"/>
      <c r="E14" s="169"/>
    </row>
    <row r="15" spans="2:5">
      <c r="B15" s="195"/>
      <c r="C15" s="170" t="s">
        <v>56</v>
      </c>
      <c r="D15" s="170"/>
      <c r="E15" s="169"/>
    </row>
    <row r="16" spans="2:5">
      <c r="B16" s="195"/>
      <c r="C16" s="170" t="s">
        <v>67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68</v>
      </c>
      <c r="D19" s="170"/>
      <c r="E19" s="169"/>
    </row>
    <row r="20" spans="2:5">
      <c r="B20" s="195"/>
      <c r="C20" s="170" t="s">
        <v>43</v>
      </c>
      <c r="D20" s="170"/>
      <c r="E20" s="169"/>
    </row>
    <row r="21" spans="2:5">
      <c r="B21" s="195"/>
      <c r="C21" s="170" t="s">
        <v>96</v>
      </c>
      <c r="D21" s="170"/>
      <c r="E21" s="169"/>
    </row>
    <row r="22" spans="2:5">
      <c r="B22" s="195"/>
      <c r="C22" s="170" t="s">
        <v>57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58</v>
      </c>
      <c r="D24" s="170"/>
      <c r="E24" s="169"/>
    </row>
    <row r="25" spans="2:5">
      <c r="B25" s="195"/>
      <c r="C25" s="170" t="s">
        <v>59</v>
      </c>
      <c r="D25" s="170"/>
      <c r="E25" s="169"/>
    </row>
    <row r="26" spans="2:5">
      <c r="B26" s="195"/>
      <c r="C26" s="170" t="s">
        <v>44</v>
      </c>
      <c r="D26" s="170"/>
      <c r="E26" s="169"/>
    </row>
    <row r="27" spans="2:5">
      <c r="B27" s="195"/>
      <c r="C27" s="170" t="s">
        <v>66</v>
      </c>
      <c r="D27" s="170"/>
      <c r="E27" s="169"/>
    </row>
    <row r="28" spans="2:5">
      <c r="B28" s="195"/>
      <c r="C28" s="170" t="s">
        <v>45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74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46</v>
      </c>
      <c r="D32" s="170"/>
      <c r="E32" s="169"/>
    </row>
    <row r="33" spans="2:5">
      <c r="B33" s="55"/>
      <c r="C33" s="170" t="s">
        <v>62</v>
      </c>
      <c r="D33" s="170"/>
      <c r="E33" s="169"/>
    </row>
    <row r="34" spans="2:5">
      <c r="B34" s="55"/>
      <c r="C34" s="170" t="s">
        <v>47</v>
      </c>
      <c r="D34" s="170"/>
      <c r="E34" s="169"/>
    </row>
    <row r="35" spans="2:5">
      <c r="B35" s="55"/>
      <c r="C35" s="171" t="s">
        <v>93</v>
      </c>
      <c r="D35" s="170"/>
      <c r="E35" s="169"/>
    </row>
    <row r="36" spans="2:5">
      <c r="B36" s="55"/>
      <c r="C36" s="170" t="s">
        <v>97</v>
      </c>
      <c r="D36" s="170"/>
      <c r="E36" s="169"/>
    </row>
    <row r="37" spans="2:5">
      <c r="B37" s="55"/>
      <c r="C37" s="170" t="s">
        <v>98</v>
      </c>
      <c r="D37" s="170"/>
      <c r="E37" s="169"/>
    </row>
    <row r="38" spans="2:5">
      <c r="B38" s="55"/>
      <c r="C38" s="170" t="s">
        <v>79</v>
      </c>
      <c r="D38" s="170"/>
      <c r="E38" s="169"/>
    </row>
    <row r="39" spans="2:5">
      <c r="B39" s="55"/>
      <c r="C39" s="170" t="s">
        <v>99</v>
      </c>
      <c r="D39" s="170"/>
      <c r="E39" s="169"/>
    </row>
    <row r="40" spans="2:5">
      <c r="B40" s="55"/>
      <c r="C40" s="171" t="s">
        <v>80</v>
      </c>
      <c r="D40" s="170"/>
      <c r="E40" s="169"/>
    </row>
    <row r="41" spans="2:5">
      <c r="B41" s="55"/>
      <c r="C41" s="170" t="s">
        <v>81</v>
      </c>
      <c r="D41" s="170"/>
      <c r="E41" s="169"/>
    </row>
    <row r="42" spans="2:5">
      <c r="B42" s="55"/>
      <c r="C42" s="170" t="s">
        <v>20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82</v>
      </c>
      <c r="D44" s="170"/>
      <c r="E44" s="169"/>
    </row>
    <row r="45" spans="2:5">
      <c r="B45" s="55"/>
      <c r="C45" s="171" t="s">
        <v>25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26</v>
      </c>
      <c r="D47" s="170"/>
      <c r="E47" s="169"/>
    </row>
    <row r="48" spans="2:5">
      <c r="B48" s="55"/>
      <c r="C48" s="171" t="s">
        <v>21</v>
      </c>
      <c r="D48" s="170"/>
      <c r="E48" s="169"/>
    </row>
    <row r="49" spans="2:5">
      <c r="B49" s="55"/>
      <c r="C49" s="170" t="s">
        <v>48</v>
      </c>
      <c r="D49" s="170"/>
      <c r="E49" s="169"/>
    </row>
    <row r="50" spans="2:5">
      <c r="B50" s="55"/>
      <c r="C50" s="170" t="s">
        <v>49</v>
      </c>
      <c r="D50" s="171"/>
      <c r="E50" s="169"/>
    </row>
    <row r="51" spans="2:5">
      <c r="B51" s="55"/>
      <c r="C51" s="170" t="s">
        <v>40</v>
      </c>
      <c r="D51" s="170"/>
      <c r="E51" s="169"/>
    </row>
    <row r="52" spans="2:5">
      <c r="B52" s="55"/>
      <c r="C52" s="170" t="s">
        <v>22</v>
      </c>
      <c r="D52" s="170"/>
      <c r="E52" s="169"/>
    </row>
    <row r="53" spans="2:5">
      <c r="B53" s="55"/>
      <c r="C53" s="170" t="s">
        <v>50</v>
      </c>
      <c r="D53" s="170"/>
      <c r="E53" s="169"/>
    </row>
    <row r="54" spans="2:5">
      <c r="B54" s="55"/>
      <c r="C54" s="170" t="s">
        <v>23</v>
      </c>
      <c r="D54" s="171"/>
      <c r="E54" s="169"/>
    </row>
    <row r="55" spans="2:5">
      <c r="B55" s="55"/>
      <c r="C55" s="170" t="s">
        <v>24</v>
      </c>
    </row>
    <row r="56" spans="2:5">
      <c r="B56" s="55"/>
      <c r="C56" s="170" t="s">
        <v>41</v>
      </c>
    </row>
    <row r="57" spans="2:5">
      <c r="B57" s="55"/>
      <c r="C57" s="170" t="s">
        <v>83</v>
      </c>
    </row>
    <row r="58" spans="2:5">
      <c r="B58" s="55"/>
      <c r="C58" s="171" t="s">
        <v>84</v>
      </c>
    </row>
    <row r="59" spans="2:5">
      <c r="B59" s="55"/>
      <c r="C59" s="170" t="s">
        <v>81</v>
      </c>
    </row>
    <row r="60" spans="2:5">
      <c r="B60" s="55"/>
      <c r="C60" s="170" t="s">
        <v>75</v>
      </c>
    </row>
    <row r="61" spans="2:5">
      <c r="B61" s="55"/>
      <c r="C61" s="170" t="s">
        <v>72</v>
      </c>
    </row>
    <row r="62" spans="2:5">
      <c r="B62" s="55"/>
      <c r="C62" s="170" t="s">
        <v>85</v>
      </c>
    </row>
    <row r="63" spans="2:5">
      <c r="B63" s="55"/>
      <c r="C63" s="171" t="s">
        <v>71</v>
      </c>
    </row>
    <row r="64" spans="2:5">
      <c r="B64" s="55"/>
      <c r="C64" s="170" t="s">
        <v>81</v>
      </c>
    </row>
    <row r="65" spans="2:3">
      <c r="B65" s="55"/>
      <c r="C65" s="170" t="s">
        <v>63</v>
      </c>
    </row>
    <row r="66" spans="2:3">
      <c r="B66" s="55"/>
      <c r="C66" s="170" t="s">
        <v>27</v>
      </c>
    </row>
    <row r="67" spans="2:3">
      <c r="B67" s="55"/>
      <c r="C67" s="170" t="s">
        <v>100</v>
      </c>
    </row>
    <row r="68" spans="2:3">
      <c r="B68" s="55"/>
      <c r="C68" s="170" t="s">
        <v>86</v>
      </c>
    </row>
    <row r="69" spans="2:3">
      <c r="B69" s="55"/>
      <c r="C69" s="171" t="s">
        <v>78</v>
      </c>
    </row>
    <row r="70" spans="2:3">
      <c r="B70" s="55"/>
      <c r="C70" s="170" t="s">
        <v>81</v>
      </c>
    </row>
    <row r="71" spans="2:3">
      <c r="B71" s="55"/>
      <c r="C71" s="170" t="s">
        <v>28</v>
      </c>
    </row>
    <row r="72" spans="2:3">
      <c r="B72" s="55"/>
      <c r="C72" s="170" t="s">
        <v>29</v>
      </c>
    </row>
    <row r="73" spans="2:3" ht="13.5" customHeight="1">
      <c r="B73" s="55"/>
      <c r="C73" s="170" t="s">
        <v>30</v>
      </c>
    </row>
    <row r="74" spans="2:3" ht="13.5" customHeight="1">
      <c r="B74" s="55"/>
      <c r="C74" s="170" t="s">
        <v>87</v>
      </c>
    </row>
    <row r="75" spans="2:3" ht="13.5" customHeight="1">
      <c r="B75" s="55"/>
      <c r="C75" s="289" t="s">
        <v>88</v>
      </c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30.75" customHeight="1">
      <c r="B78" s="16"/>
      <c r="C78" s="321" t="s">
        <v>11</v>
      </c>
    </row>
    <row r="79" spans="2:3">
      <c r="B79" s="55"/>
      <c r="C79" s="288" t="s">
        <v>13</v>
      </c>
    </row>
    <row r="80" spans="2:3">
      <c r="B80" s="55"/>
      <c r="C80" s="170" t="s">
        <v>13</v>
      </c>
    </row>
    <row r="81" spans="2:3">
      <c r="B81" s="55"/>
      <c r="C81" s="171" t="s">
        <v>16</v>
      </c>
    </row>
    <row r="82" spans="2:3">
      <c r="B82" s="55"/>
      <c r="C82" s="170" t="s">
        <v>73</v>
      </c>
    </row>
    <row r="83" spans="2:3">
      <c r="B83" s="55"/>
      <c r="C83" s="170" t="s">
        <v>94</v>
      </c>
    </row>
    <row r="84" spans="2:3">
      <c r="B84" s="55"/>
      <c r="C84" s="170" t="s">
        <v>101</v>
      </c>
    </row>
    <row r="85" spans="2:3">
      <c r="B85" s="55"/>
      <c r="C85" s="170" t="s">
        <v>89</v>
      </c>
    </row>
    <row r="86" spans="2:3">
      <c r="B86" s="55"/>
      <c r="C86" s="170" t="s">
        <v>102</v>
      </c>
    </row>
    <row r="87" spans="2:3">
      <c r="B87" s="55"/>
      <c r="C87" s="171" t="s">
        <v>93</v>
      </c>
    </row>
    <row r="88" spans="2:3">
      <c r="B88" s="55"/>
      <c r="C88" s="170" t="s">
        <v>64</v>
      </c>
    </row>
    <row r="89" spans="2:3">
      <c r="B89" s="55"/>
      <c r="C89" s="171" t="s">
        <v>80</v>
      </c>
    </row>
    <row r="90" spans="2:3">
      <c r="B90" s="55"/>
      <c r="C90" s="170" t="s">
        <v>32</v>
      </c>
    </row>
    <row r="91" spans="2:3">
      <c r="B91" s="55"/>
      <c r="C91" s="170" t="s">
        <v>90</v>
      </c>
    </row>
    <row r="92" spans="2:3">
      <c r="B92" s="55"/>
      <c r="C92" s="171" t="s">
        <v>25</v>
      </c>
    </row>
    <row r="93" spans="2:3">
      <c r="B93" s="55"/>
      <c r="C93" s="170" t="s">
        <v>35</v>
      </c>
    </row>
    <row r="94" spans="2:3">
      <c r="B94" s="55"/>
      <c r="C94" s="171" t="s">
        <v>21</v>
      </c>
    </row>
    <row r="95" spans="2:3">
      <c r="B95" s="55"/>
      <c r="C95" s="170" t="s">
        <v>31</v>
      </c>
    </row>
    <row r="96" spans="2:3">
      <c r="B96" s="55"/>
      <c r="C96" s="170" t="s">
        <v>33</v>
      </c>
    </row>
    <row r="97" spans="2:3">
      <c r="B97" s="55"/>
      <c r="C97" s="170" t="s">
        <v>34</v>
      </c>
    </row>
    <row r="98" spans="2:3">
      <c r="B98" s="55"/>
      <c r="C98" s="170" t="s">
        <v>51</v>
      </c>
    </row>
    <row r="99" spans="2:3">
      <c r="B99" s="55"/>
      <c r="C99" s="171" t="s">
        <v>84</v>
      </c>
    </row>
    <row r="100" spans="2:3">
      <c r="B100" s="55"/>
      <c r="C100" s="170" t="s">
        <v>103</v>
      </c>
    </row>
    <row r="101" spans="2:3">
      <c r="B101" s="55"/>
      <c r="C101" s="170" t="s">
        <v>77</v>
      </c>
    </row>
    <row r="102" spans="2:3">
      <c r="B102" s="55"/>
      <c r="C102" s="171" t="s">
        <v>71</v>
      </c>
    </row>
    <row r="103" spans="2:3">
      <c r="B103" s="55"/>
      <c r="C103" s="170" t="s">
        <v>64</v>
      </c>
    </row>
    <row r="104" spans="2:3">
      <c r="B104" s="55"/>
      <c r="C104" s="170" t="s">
        <v>103</v>
      </c>
    </row>
    <row r="105" spans="2:3">
      <c r="C105" s="170" t="s">
        <v>77</v>
      </c>
    </row>
    <row r="106" spans="2:3">
      <c r="C106" s="171" t="s">
        <v>78</v>
      </c>
    </row>
    <row r="107" spans="2:3">
      <c r="C107" s="170" t="s">
        <v>36</v>
      </c>
    </row>
    <row r="108" spans="2:3">
      <c r="C108" s="170" t="s">
        <v>37</v>
      </c>
    </row>
    <row r="109" spans="2:3">
      <c r="C109" s="170" t="s">
        <v>38</v>
      </c>
    </row>
    <row r="110" spans="2:3">
      <c r="C110" s="170" t="s">
        <v>39</v>
      </c>
    </row>
    <row r="111" spans="2:3">
      <c r="C111" s="170" t="s">
        <v>95</v>
      </c>
    </row>
    <row r="112" spans="2:3">
      <c r="C112" s="170" t="s">
        <v>76</v>
      </c>
    </row>
    <row r="113" spans="3:3">
      <c r="C113" s="170" t="s">
        <v>91</v>
      </c>
    </row>
    <row r="114" spans="3:3">
      <c r="C114" s="170" t="s">
        <v>92</v>
      </c>
    </row>
    <row r="115" spans="3:3">
      <c r="C115" s="289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(january-october)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(january-october)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(october)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(january-october)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(january-october)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(january-october)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(january-october)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(january-october)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(january-october)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(january-october)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(january-october)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(october)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october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october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october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october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'!C78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8" display="'Pagamentos_Atraso '!B78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21" sqref="K2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TABLE I - Consolidated budget execution (january-october)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1353875.3394500001</v>
      </c>
      <c r="E5" s="57">
        <v>517919.86962000007</v>
      </c>
      <c r="F5" s="57">
        <v>344633.86543999991</v>
      </c>
      <c r="G5" s="57">
        <v>1465616.0183100002</v>
      </c>
      <c r="H5" s="57">
        <v>4.03767726556159</v>
      </c>
    </row>
    <row r="6" spans="1:10" ht="11.25" customHeight="1">
      <c r="C6" s="68" t="str">
        <f>+IF(Índice!$D$2=1,"Impostos diretos","Direct taxes")</f>
        <v>Direct taxes</v>
      </c>
      <c r="D6" s="56">
        <v>401449.18920000002</v>
      </c>
      <c r="E6" s="56">
        <v>0</v>
      </c>
      <c r="F6" s="56">
        <v>0</v>
      </c>
      <c r="G6" s="56">
        <v>401449.18920000002</v>
      </c>
      <c r="H6" s="56">
        <v>-4.8397930760391006E-2</v>
      </c>
    </row>
    <row r="7" spans="1:10">
      <c r="C7" s="68" t="str">
        <f>+IF(Índice!$D$2=1,"Impostos indiretos","Indirect taxes")</f>
        <v>Indirect taxes</v>
      </c>
      <c r="D7" s="56">
        <v>650254.5888100001</v>
      </c>
      <c r="E7" s="56">
        <v>0</v>
      </c>
      <c r="F7" s="56">
        <v>0</v>
      </c>
      <c r="G7" s="56">
        <v>650254.5888100001</v>
      </c>
      <c r="H7" s="56">
        <v>1.1224842022018899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302171.56144000002</v>
      </c>
      <c r="E9" s="56">
        <v>517919.86962000007</v>
      </c>
      <c r="F9" s="56">
        <v>344633.86543999991</v>
      </c>
      <c r="G9" s="56">
        <v>409447.78103000007</v>
      </c>
      <c r="H9" s="56">
        <v>21.47060302299564</v>
      </c>
    </row>
    <row r="10" spans="1:10">
      <c r="C10" s="69" t="str">
        <f>+IF(Índice!$D$2=1,"Transferências correntes","Current transfers")</f>
        <v>Current transfers</v>
      </c>
      <c r="D10" s="56">
        <v>262567.59347000002</v>
      </c>
      <c r="E10" s="56">
        <v>501741.08642000007</v>
      </c>
      <c r="F10" s="56">
        <v>297513.21299999987</v>
      </c>
      <c r="G10" s="56">
        <v>306565.2740900002</v>
      </c>
      <c r="H10" s="56">
        <v>23.8420222796234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258498.2653</v>
      </c>
      <c r="E11" s="56">
        <v>1315.1508999999999</v>
      </c>
      <c r="F11" s="56">
        <v>0</v>
      </c>
      <c r="G11" s="56">
        <v>259813.41620000001</v>
      </c>
      <c r="H11" s="56">
        <v>26.707146146167137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459594.04150999984</v>
      </c>
      <c r="F12" s="56">
        <v>295662.57728999993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4464.4592700001085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134958.61198000002</v>
      </c>
      <c r="E14" s="57">
        <v>7788.5202800000006</v>
      </c>
      <c r="F14" s="57">
        <v>95869.548740000013</v>
      </c>
      <c r="G14" s="57">
        <v>199928.81742000004</v>
      </c>
      <c r="H14" s="57">
        <v>30.380941021598716</v>
      </c>
    </row>
    <row r="15" spans="1:10">
      <c r="C15" s="68" t="str">
        <f>+IF(Índice!$D$2=1,"Venda de bens de investimento","Sale of investment goods")</f>
        <v>Sale of investment goods</v>
      </c>
      <c r="D15" s="56">
        <v>5795.2312199999997</v>
      </c>
      <c r="E15" s="56">
        <v>0</v>
      </c>
      <c r="F15" s="56">
        <v>2757.2862099999993</v>
      </c>
      <c r="G15" s="56">
        <v>8552.5174299999999</v>
      </c>
      <c r="H15" s="56">
        <v>505.33643482954858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125979.63568000002</v>
      </c>
      <c r="E16" s="56">
        <v>7716.9374000000007</v>
      </c>
      <c r="F16" s="56">
        <v>93039.800130000003</v>
      </c>
      <c r="G16" s="56">
        <v>183367.70661000002</v>
      </c>
      <c r="H16" s="56">
        <v>26.988436751074762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92594.89228</v>
      </c>
      <c r="E17" s="56">
        <v>170.06301000000002</v>
      </c>
      <c r="F17" s="56">
        <v>0</v>
      </c>
      <c r="G17" s="56">
        <v>92764.955289999998</v>
      </c>
      <c r="H17" s="56">
        <v>-14.367819045372855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1397.8655700000002</v>
      </c>
      <c r="F18" s="56">
        <v>41970.801030000002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4680.8030200000067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1488833.9514299999</v>
      </c>
      <c r="E20" s="57">
        <v>525708.38990000007</v>
      </c>
      <c r="F20" s="57">
        <v>440503.41417999991</v>
      </c>
      <c r="G20" s="57">
        <v>1665544.8357300002</v>
      </c>
      <c r="H20" s="57">
        <v>6.6236752752514283</v>
      </c>
    </row>
    <row r="21" spans="3:8" ht="20.25" customHeight="1">
      <c r="C21" s="220" t="str">
        <f>+IF(Índice!$D$2=1,"Despesa corrente","Current expenditure")</f>
        <v>Current expenditure</v>
      </c>
      <c r="D21" s="220">
        <v>1159522.1658800007</v>
      </c>
      <c r="E21" s="220">
        <v>492031.69224999973</v>
      </c>
      <c r="F21" s="220">
        <v>371792.72665999999</v>
      </c>
      <c r="G21" s="220">
        <v>1272533.5285900007</v>
      </c>
      <c r="H21" s="220">
        <v>6.9054005266539153</v>
      </c>
    </row>
    <row r="22" spans="3:8" ht="10.5" customHeight="1">
      <c r="C22" s="68" t="str">
        <f>+IF(Índice!$D$2=1,"Consumo público","Public consumption")</f>
        <v>Public consumption</v>
      </c>
      <c r="D22" s="56">
        <v>516601.2844000007</v>
      </c>
      <c r="E22" s="56">
        <v>156744.82919999998</v>
      </c>
      <c r="F22" s="56">
        <v>359253.66904999997</v>
      </c>
      <c r="G22" s="56">
        <v>1032599.7826500005</v>
      </c>
      <c r="H22" s="56">
        <v>8.104623029195146</v>
      </c>
    </row>
    <row r="23" spans="3:8">
      <c r="C23" s="69" t="str">
        <f>+IF(Índice!$D$2=1,"Despesas com o pessoal","Compensation of employees")</f>
        <v>Compensation of employees</v>
      </c>
      <c r="D23" s="56">
        <v>384489.89397000056</v>
      </c>
      <c r="E23" s="56">
        <v>50675.719779999999</v>
      </c>
      <c r="F23" s="56">
        <v>236183.2578100001</v>
      </c>
      <c r="G23" s="56">
        <v>671348.87156000058</v>
      </c>
      <c r="H23" s="56">
        <v>5.1533465479573604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132111.39043000012</v>
      </c>
      <c r="E24" s="56">
        <v>106069.10941999998</v>
      </c>
      <c r="F24" s="56">
        <v>123070.41123999986</v>
      </c>
      <c r="G24" s="56">
        <v>361250.91108999995</v>
      </c>
      <c r="H24" s="56">
        <v>14.053496244374886</v>
      </c>
    </row>
    <row r="25" spans="3:8">
      <c r="C25" s="68" t="str">
        <f>+IF(Índice!$D$2=1,"Subsídios","Subsidies")</f>
        <v>Subsidies</v>
      </c>
      <c r="D25" s="56">
        <v>2031.3873900000001</v>
      </c>
      <c r="E25" s="56">
        <v>27608.797060000001</v>
      </c>
      <c r="F25" s="56">
        <v>11.661100000000001</v>
      </c>
      <c r="G25" s="56">
        <v>29630.948880000004</v>
      </c>
      <c r="H25" s="56">
        <v>0.38232478838424733</v>
      </c>
    </row>
    <row r="26" spans="3:8">
      <c r="C26" s="68" t="str">
        <f>+IF(Índice!$D$2=1,"Juros e outros encargos","Interests and other charges")</f>
        <v>Interests and other charges</v>
      </c>
      <c r="D26" s="56">
        <v>88640.323890000014</v>
      </c>
      <c r="E26" s="56">
        <v>2221.44569</v>
      </c>
      <c r="F26" s="56">
        <v>700.70099000000016</v>
      </c>
      <c r="G26" s="56">
        <v>91562.47057000002</v>
      </c>
      <c r="H26" s="56">
        <v>-3.7507505761969151</v>
      </c>
    </row>
    <row r="27" spans="3:8">
      <c r="C27" s="68" t="str">
        <f>+IF(Índice!$D$2=1,"Transferências correntes","Current transfers")</f>
        <v>Current transfers</v>
      </c>
      <c r="D27" s="56">
        <v>552249.17019999993</v>
      </c>
      <c r="E27" s="56">
        <v>305456.62029999978</v>
      </c>
      <c r="F27" s="56">
        <v>11826.695520000001</v>
      </c>
      <c r="G27" s="56">
        <v>118740.32649000001</v>
      </c>
      <c r="H27" s="56">
        <v>7.4555686008694444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50</v>
      </c>
      <c r="E28" s="56">
        <v>2189.96324</v>
      </c>
      <c r="F28" s="56">
        <v>0</v>
      </c>
      <c r="G28" s="56">
        <v>2239.96324</v>
      </c>
      <c r="H28" s="56">
        <v>0.73954926281230016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479042.52408999973</v>
      </c>
      <c r="E29" s="56">
        <v>271749.63543999998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118034.57802999995</v>
      </c>
      <c r="E31" s="57">
        <v>5668.5446699999993</v>
      </c>
      <c r="F31" s="57">
        <v>92337.913820000016</v>
      </c>
      <c r="G31" s="57">
        <v>177353.17293999996</v>
      </c>
      <c r="H31" s="57">
        <v>29.666374181895748</v>
      </c>
    </row>
    <row r="32" spans="3:8">
      <c r="C32" s="68" t="str">
        <f>+IF(Índice!$D$2=1,"Investimento","Investment")</f>
        <v>Investment</v>
      </c>
      <c r="D32" s="56">
        <v>53790.993349999932</v>
      </c>
      <c r="E32" s="56">
        <v>2801.5636099999997</v>
      </c>
      <c r="F32" s="56">
        <v>91382.607210000016</v>
      </c>
      <c r="G32" s="56">
        <v>147975.16416999995</v>
      </c>
      <c r="H32" s="56">
        <v>25.750286687348201</v>
      </c>
    </row>
    <row r="33" spans="3:8">
      <c r="C33" s="68" t="str">
        <f>+IF(Índice!$D$2=1,"Transferências capital","Capital transfers")</f>
        <v>Capital transfers</v>
      </c>
      <c r="D33" s="56">
        <v>64243.584680000007</v>
      </c>
      <c r="E33" s="56">
        <v>2866.9810600000001</v>
      </c>
      <c r="F33" s="56">
        <v>955.30661000000009</v>
      </c>
      <c r="G33" s="56">
        <v>29378.008770000008</v>
      </c>
      <c r="H33" s="56">
        <v>67.178745478128036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12502.159370000001</v>
      </c>
      <c r="E34" s="56">
        <v>0</v>
      </c>
      <c r="F34" s="56">
        <v>0</v>
      </c>
      <c r="G34" s="56">
        <v>12502.159370000001</v>
      </c>
      <c r="H34" s="56">
        <v>58.89758027718117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38687.863579999997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1277556.7439100004</v>
      </c>
      <c r="E38" s="86">
        <v>497700.2369199997</v>
      </c>
      <c r="F38" s="86">
        <v>464130.64047999994</v>
      </c>
      <c r="G38" s="86">
        <v>1449886.7015300007</v>
      </c>
      <c r="H38" s="86">
        <v>9.2512204056829361</v>
      </c>
    </row>
    <row r="39" spans="3:8" ht="17.25" customHeight="1">
      <c r="C39" s="138" t="str">
        <f>+IF(Índice!$D$2=1,"Saldo global","Overall balance")</f>
        <v>Overall balance</v>
      </c>
      <c r="D39" s="139">
        <v>211277.20751999947</v>
      </c>
      <c r="E39" s="139">
        <v>28008.152980000363</v>
      </c>
      <c r="F39" s="139">
        <v>-23627.226300000038</v>
      </c>
      <c r="G39" s="139">
        <v>215658.13419999951</v>
      </c>
      <c r="H39" s="139">
        <v>-8.2170204867002994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194353.1735699994</v>
      </c>
      <c r="E41" s="19">
        <v>25888.17737000034</v>
      </c>
      <c r="F41" s="19">
        <v>-27158.861220000079</v>
      </c>
      <c r="G41" s="19">
        <v>193082.48971999949</v>
      </c>
      <c r="H41" s="19">
        <v>-11.592167994890158</v>
      </c>
    </row>
    <row r="42" spans="3:8">
      <c r="C42" s="68" t="str">
        <f>+IF(Índice!$D$2=1,"Despesa corrente primária","Primary current expenditure")</f>
        <v>Primary current expenditure</v>
      </c>
      <c r="D42" s="19">
        <v>1070881.8419900006</v>
      </c>
      <c r="E42" s="19">
        <v>489810.24655999971</v>
      </c>
      <c r="F42" s="19">
        <v>371092.02567</v>
      </c>
      <c r="G42" s="19">
        <v>1180971.0580200006</v>
      </c>
      <c r="H42" s="19">
        <v>7.8310038706312479</v>
      </c>
    </row>
    <row r="43" spans="3:8">
      <c r="C43" s="68" t="str">
        <f>+IF(Índice!$D$2=1,"Saldo corrente primário","Primary current balance")</f>
        <v>Primary current balance</v>
      </c>
      <c r="D43" s="19">
        <v>282993.49745999952</v>
      </c>
      <c r="E43" s="19">
        <v>28109.623060000362</v>
      </c>
      <c r="F43" s="19">
        <v>-26458.160230000096</v>
      </c>
      <c r="G43" s="19">
        <v>284644.96028999961</v>
      </c>
      <c r="H43" s="19">
        <v>-9.2129449719372314</v>
      </c>
    </row>
    <row r="44" spans="3:8">
      <c r="C44" s="68" t="str">
        <f>+IF(Índice!$D$2=1,"Saldo de capital","Capital balance")</f>
        <v>Capital balance</v>
      </c>
      <c r="D44" s="19">
        <v>16924.03395000007</v>
      </c>
      <c r="E44" s="19">
        <v>2119.9756100000013</v>
      </c>
      <c r="F44" s="19">
        <v>3531.6349199999968</v>
      </c>
      <c r="G44" s="19">
        <v>22575.644480000075</v>
      </c>
      <c r="H44" s="19">
        <v>36.280904228091757</v>
      </c>
    </row>
    <row r="45" spans="3:8">
      <c r="C45" s="68" t="str">
        <f t="array" ref="C45">+IF(Índice!$D$2=1,"Despesa primária","Primary expenditure")</f>
        <v>Primary expenditure</v>
      </c>
      <c r="D45" s="19">
        <v>1188916.4200200003</v>
      </c>
      <c r="E45" s="19">
        <v>495478.79122999968</v>
      </c>
      <c r="F45" s="19">
        <v>463429.93948999996</v>
      </c>
      <c r="G45" s="19">
        <v>1358324.2309600005</v>
      </c>
      <c r="H45" s="19">
        <v>10.255200211788074</v>
      </c>
    </row>
    <row r="46" spans="3:8">
      <c r="C46" s="221" t="str">
        <f>+IF(Índice!$D$2=1,"Saldo primário","Primary balance")</f>
        <v>Primary balance</v>
      </c>
      <c r="D46" s="132">
        <v>299917.53140999959</v>
      </c>
      <c r="E46" s="132">
        <v>30229.598670000385</v>
      </c>
      <c r="F46" s="132">
        <v>-22926.525310000055</v>
      </c>
      <c r="G46" s="132">
        <v>307220.60476999963</v>
      </c>
      <c r="H46" s="132">
        <v>-6.9298827070170326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TABLE II - Regional Gov. budget execution (january-october)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1293691.1931500002</v>
      </c>
      <c r="E5" s="225">
        <v>1353875.3394500001</v>
      </c>
      <c r="F5" s="225">
        <v>4.6521261502490363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1044680.1808900001</v>
      </c>
      <c r="E6" s="231">
        <v>1051703.77801</v>
      </c>
      <c r="F6" s="231">
        <v>0.67232031855111174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401643.57637999998</v>
      </c>
      <c r="E7" s="231">
        <v>401449.18920000002</v>
      </c>
      <c r="F7" s="231">
        <v>-4.8397930760391006E-2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643036.60451000009</v>
      </c>
      <c r="E8" s="231">
        <v>650254.5888100001</v>
      </c>
      <c r="F8" s="231">
        <v>1.1224842022018677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249011.01225999999</v>
      </c>
      <c r="E9" s="231">
        <v>302171.56144000002</v>
      </c>
      <c r="F9" s="231">
        <v>21.348673979323252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127004.77844000001</v>
      </c>
      <c r="E10" s="232">
        <v>134958.61197999999</v>
      </c>
      <c r="F10" s="232">
        <v>6.2626254206313625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1420695.9715900002</v>
      </c>
      <c r="E12" s="232">
        <v>1488833.9514300001</v>
      </c>
      <c r="F12" s="232">
        <v>4.7960986166337927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1107795.3891799992</v>
      </c>
      <c r="E14" s="232">
        <v>1159522.16588</v>
      </c>
      <c r="F14" s="232">
        <v>4.6693439244488433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375486.00169999915</v>
      </c>
      <c r="E15" s="231">
        <v>384489.89397000021</v>
      </c>
      <c r="F15" s="231">
        <v>2.3979302102438593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141673.86539000011</v>
      </c>
      <c r="E16" s="231">
        <v>131379.45312000011</v>
      </c>
      <c r="F16" s="231">
        <v>-7.266274723048971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93837.665819999995</v>
      </c>
      <c r="E17" s="231">
        <v>88640.323890000014</v>
      </c>
      <c r="F17" s="231">
        <v>-5.538652186819693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471642.41463000001</v>
      </c>
      <c r="E18" s="231">
        <v>552249.1701999997</v>
      </c>
      <c r="F18" s="231">
        <v>17.090650261646868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404989.47356999997</v>
      </c>
      <c r="E19" s="231">
        <v>479092.52408999973</v>
      </c>
      <c r="F19" s="231">
        <v>18.297525085473975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66652.941060000012</v>
      </c>
      <c r="E20" s="231">
        <v>73156.646109999987</v>
      </c>
      <c r="F20" s="231">
        <v>9.7575665027975766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24324.893389999997</v>
      </c>
      <c r="E21" s="231">
        <v>2031.3873900000001</v>
      </c>
      <c r="F21" s="231">
        <v>-91.648936102490353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830.54825000000051</v>
      </c>
      <c r="E22" s="231">
        <v>731.93731000000002</v>
      </c>
      <c r="F22" s="231">
        <v>-11.872993531682285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114742.11581000003</v>
      </c>
      <c r="E23" s="232">
        <v>118034.57802999993</v>
      </c>
      <c r="F23" s="232">
        <v>2.8694452745248622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84169.088040000031</v>
      </c>
      <c r="E24" s="231">
        <v>53790.993349999932</v>
      </c>
      <c r="F24" s="231">
        <v>-36.091747454318849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30573.027770000001</v>
      </c>
      <c r="E25" s="231">
        <v>64243.58468</v>
      </c>
      <c r="F25" s="231">
        <v>110.13157467851275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23720.32202</v>
      </c>
      <c r="E26" s="231">
        <v>51190.022949999999</v>
      </c>
      <c r="F26" s="231">
        <v>115.80661049558549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6852.7057500000001</v>
      </c>
      <c r="E27" s="231">
        <v>13053.561729999999</v>
      </c>
      <c r="F27" s="231">
        <v>90.4877023210868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1222537.5049899993</v>
      </c>
      <c r="E29" s="235">
        <v>1277556.74391</v>
      </c>
      <c r="F29" s="235">
        <v>4.500413173046236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198158.46660000092</v>
      </c>
      <c r="E31" s="139">
        <v>211277.20752000017</v>
      </c>
      <c r="F31" s="139">
        <v>6.6203282378443751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185895.80397000094</v>
      </c>
      <c r="E33" s="19">
        <v>194353.1735700001</v>
      </c>
      <c r="F33" s="19">
        <v>4.5495215165609615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12262.662629999977</v>
      </c>
      <c r="E34" s="19">
        <v>16924.033950000055</v>
      </c>
      <c r="F34" s="19">
        <v>38.012717634392644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291996.13242000091</v>
      </c>
      <c r="E35" s="19">
        <v>299917.53141000017</v>
      </c>
      <c r="F35" s="19">
        <v>2.7128438052752335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10634.221450000001</v>
      </c>
      <c r="E36" s="106">
        <v>41599.772969999998</v>
      </c>
      <c r="F36" s="106">
        <v>291.18776269230307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21" sqref="K2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TABLE III - Regional Gov. budget execution (october)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104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167425.13002999983</v>
      </c>
      <c r="E5" s="225">
        <v>195338.6496899999</v>
      </c>
      <c r="F5" s="225">
        <v>16.672240096214018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112516.74143999988</v>
      </c>
      <c r="E6" s="231">
        <v>129499.66086999993</v>
      </c>
      <c r="F6" s="231">
        <v>15.093682249104479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39393.908930000005</v>
      </c>
      <c r="E7" s="231">
        <v>59433.373610000075</v>
      </c>
      <c r="F7" s="231">
        <v>50.869449679666666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73122.832509999876</v>
      </c>
      <c r="E8" s="231">
        <v>70066.287259999866</v>
      </c>
      <c r="F8" s="231">
        <v>-4.1800148395263692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54908.388589999966</v>
      </c>
      <c r="E9" s="231">
        <v>65838.988819999984</v>
      </c>
      <c r="F9" s="231">
        <v>19.906976894948848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27571.922089999996</v>
      </c>
      <c r="E10" s="232">
        <v>23223.079929999989</v>
      </c>
      <c r="F10" s="232">
        <v>-15.772720326876598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194997.05211999983</v>
      </c>
      <c r="E12" s="232">
        <v>218561.72961999988</v>
      </c>
      <c r="F12" s="232">
        <v>12.084632687420571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101492.65965999939</v>
      </c>
      <c r="E14" s="232">
        <v>113892.51101000189</v>
      </c>
      <c r="F14" s="232">
        <v>12.217485866999667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36229.046789999069</v>
      </c>
      <c r="E15" s="231">
        <v>35443.615350001572</v>
      </c>
      <c r="F15" s="231">
        <v>-2.1679605443395644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18768.745750000031</v>
      </c>
      <c r="E16" s="231">
        <v>11802.070229999974</v>
      </c>
      <c r="F16" s="231">
        <v>-37.118492694164416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1644.6083799999803</v>
      </c>
      <c r="E17" s="231">
        <v>853.1429899999797</v>
      </c>
      <c r="F17" s="231">
        <v>-48.124854501836488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42890.313800000309</v>
      </c>
      <c r="E18" s="231">
        <v>65195.62880000037</v>
      </c>
      <c r="F18" s="231">
        <v>52.005483345285988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1787.5891100000031</v>
      </c>
      <c r="E19" s="231">
        <v>537.8670900000003</v>
      </c>
      <c r="F19" s="231">
        <v>-69.911033414160855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172.35583000000008</v>
      </c>
      <c r="E20" s="231">
        <v>60.186550000000281</v>
      </c>
      <c r="F20" s="231">
        <v>-65.080061405523537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24102.572750000098</v>
      </c>
      <c r="E21" s="232">
        <v>13317.380899999991</v>
      </c>
      <c r="F21" s="232">
        <v>-44.74705651495259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17858.480280000091</v>
      </c>
      <c r="E22" s="231">
        <v>3235.7893499999941</v>
      </c>
      <c r="F22" s="231">
        <v>-81.880936679568478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6244.092470000006</v>
      </c>
      <c r="E23" s="231">
        <v>10081.591549999997</v>
      </c>
      <c r="F23" s="231">
        <v>61.458075748195775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v>125595.23240999949</v>
      </c>
      <c r="E25" s="299">
        <v>127209.89191000188</v>
      </c>
      <c r="F25" s="299">
        <v>1.2856057264430287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v>69401.819710000345</v>
      </c>
      <c r="E27" s="286">
        <v>91351.837709997999</v>
      </c>
      <c r="F27" s="286">
        <v>31.627438720940049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65932.470370000432</v>
      </c>
      <c r="E29" s="19">
        <v>81446.13867999801</v>
      </c>
      <c r="F29" s="19">
        <v>23.529633006222639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3469.3493399998988</v>
      </c>
      <c r="E30" s="19">
        <v>9905.6990299999979</v>
      </c>
      <c r="F30" s="19">
        <v>185.52036878477873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71046.428090000321</v>
      </c>
      <c r="E31" s="19">
        <v>92204.980699997977</v>
      </c>
      <c r="F31" s="19">
        <v>29.781303830214224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TABLE IV - Regional Gov. tax revenue budget execution (january-october)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1044680.1808900001</v>
      </c>
      <c r="E5" s="33">
        <v>1051703.77801</v>
      </c>
      <c r="F5" s="270">
        <v>0.86789950095751656</v>
      </c>
      <c r="G5" s="270">
        <v>6.7232031855111174E-3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401643.57637999998</v>
      </c>
      <c r="E7" s="70">
        <v>401449.18920000002</v>
      </c>
      <c r="F7" s="271">
        <v>0.95583002373096571</v>
      </c>
      <c r="G7" s="271">
        <v>-4.8397930760391006E-4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204955.57340999998</v>
      </c>
      <c r="E8" s="70">
        <v>220068.82152000003</v>
      </c>
      <c r="F8" s="271">
        <v>0.94232693019033709</v>
      </c>
      <c r="G8" s="271">
        <v>7.3739141895726723E-2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196688.00297</v>
      </c>
      <c r="E9" s="70">
        <v>181380.36768</v>
      </c>
      <c r="F9" s="271">
        <v>0.97274212763049106</v>
      </c>
      <c r="G9" s="271">
        <v>-7.7826990252856554E-2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643036.60451000009</v>
      </c>
      <c r="E11" s="70">
        <v>650254.5888100001</v>
      </c>
      <c r="F11" s="271">
        <v>0.82125665429480421</v>
      </c>
      <c r="G11" s="271">
        <v>1.1224842022018677E-2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30685.398379999999</v>
      </c>
      <c r="E12" s="70">
        <v>42442.878520000006</v>
      </c>
      <c r="F12" s="271">
        <v>0.83105751514834436</v>
      </c>
      <c r="G12" s="271">
        <v>0.38316204972796597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513506.15682999993</v>
      </c>
      <c r="E13" s="70">
        <v>500763.63038999995</v>
      </c>
      <c r="F13" s="271">
        <v>0.83881815926036274</v>
      </c>
      <c r="G13" s="271">
        <v>-2.4814749094076549E-2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5488.5368799999997</v>
      </c>
      <c r="E14" s="70">
        <v>5589.12104</v>
      </c>
      <c r="F14" s="271">
        <v>0.76683874179154565</v>
      </c>
      <c r="G14" s="271">
        <v>1.8326224675017544E-2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32036.797859999999</v>
      </c>
      <c r="E15" s="70">
        <v>37214.012340000001</v>
      </c>
      <c r="F15" s="271">
        <v>0.72804070194963766</v>
      </c>
      <c r="G15" s="271">
        <v>0.16160212086814352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9001.5928700000004</v>
      </c>
      <c r="E16" s="70">
        <v>8385.0065900000009</v>
      </c>
      <c r="F16" s="271">
        <v>0.65692243636318637</v>
      </c>
      <c r="G16" s="271">
        <v>-6.8497463605016295E-2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52318.121689999993</v>
      </c>
      <c r="E17" s="70">
        <v>55859.939929999993</v>
      </c>
      <c r="F17" s="271">
        <v>0.76990777002204436</v>
      </c>
      <c r="G17" s="271">
        <v>6.7697733129379101E-2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28905.320239999997</v>
      </c>
      <c r="E18" s="70">
        <v>32038.508620000001</v>
      </c>
      <c r="F18" s="271">
        <v>0.77545039742472655</v>
      </c>
      <c r="G18" s="271">
        <v>0.10839486827979194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6700.5710099999997</v>
      </c>
      <c r="E19" s="70">
        <v>7218.9980399999995</v>
      </c>
      <c r="F19" s="271">
        <v>0.78842729953474133</v>
      </c>
      <c r="G19" s="271">
        <v>7.7370574720616148E-2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376015.79070000001</v>
      </c>
      <c r="E21" s="33">
        <v>437130.17342000001</v>
      </c>
      <c r="F21" s="270">
        <v>0.60987357939452769</v>
      </c>
      <c r="G21" s="270">
        <v>0.16253142615693883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1420695.9715900002</v>
      </c>
      <c r="E23" s="139">
        <v>1488833.9514299999</v>
      </c>
      <c r="F23" s="274">
        <v>0.77200216198506422</v>
      </c>
      <c r="G23" s="274">
        <v>4.7960986166337705E-2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TABLE V - Regional Gov. non-tax revenue budget execution (january-october)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1044680.1808900001</v>
      </c>
      <c r="E5" s="41">
        <v>1051703.77801</v>
      </c>
      <c r="F5" s="275">
        <v>0.86789950095751656</v>
      </c>
      <c r="G5" s="42">
        <v>6.7232031855111174E-3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376015.79070000001</v>
      </c>
      <c r="E7" s="41">
        <v>437130.17342000001</v>
      </c>
      <c r="F7" s="275">
        <v>0.60987357939452769</v>
      </c>
      <c r="G7" s="42">
        <v>0.16253142615693883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249011.01225999999</v>
      </c>
      <c r="E8" s="41">
        <v>302171.56144000002</v>
      </c>
      <c r="F8" s="275">
        <v>0.71727821146295423</v>
      </c>
      <c r="G8" s="42">
        <v>0.21348673979323252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25450.948129999997</v>
      </c>
      <c r="E10" s="71">
        <v>22700.762949999997</v>
      </c>
      <c r="F10" s="277">
        <v>0.42378342262386404</v>
      </c>
      <c r="G10" s="43">
        <v>-0.10805826038198763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4847.2069199999996</v>
      </c>
      <c r="E11" s="71">
        <v>5041.6007800000007</v>
      </c>
      <c r="F11" s="277">
        <v>0.98946297070431743</v>
      </c>
      <c r="G11" s="43">
        <v>4.0104304026699289E-2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207680.11513999998</v>
      </c>
      <c r="E12" s="71">
        <v>262567.59347000002</v>
      </c>
      <c r="F12" s="277">
        <v>0.76226622111768183</v>
      </c>
      <c r="G12" s="43">
        <v>0.26428855883963487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9330.5001599999996</v>
      </c>
      <c r="E13" s="47">
        <v>9483.0172600000005</v>
      </c>
      <c r="F13" s="277">
        <v>0.5548836288328548</v>
      </c>
      <c r="G13" s="43">
        <v>1.6346079779714806E-2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1702.2419099999997</v>
      </c>
      <c r="E14" s="71">
        <v>2378.58698</v>
      </c>
      <c r="F14" s="277">
        <v>2.2304494493706022</v>
      </c>
      <c r="G14" s="43">
        <v>0.39732605925558517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127004.77844000001</v>
      </c>
      <c r="E17" s="41">
        <v>134958.61197999999</v>
      </c>
      <c r="F17" s="275">
        <v>0.45674344013085794</v>
      </c>
      <c r="G17" s="42">
        <v>6.2626254206313625E-2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1176.5745399999998</v>
      </c>
      <c r="E18" s="71">
        <v>5795.2312199999997</v>
      </c>
      <c r="F18" s="277">
        <v>1.1923475574001399</v>
      </c>
      <c r="G18" s="43">
        <v>3.9255113237449457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119056.25699000001</v>
      </c>
      <c r="E19" s="44">
        <v>125979.63568000001</v>
      </c>
      <c r="F19" s="277">
        <v>0.44837757330472228</v>
      </c>
      <c r="G19" s="43">
        <v>5.8152161549825276E-2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19.191290000000002</v>
      </c>
      <c r="E20" s="71">
        <v>14.765610000000001</v>
      </c>
      <c r="F20" s="277">
        <v>0.65997452286237879</v>
      </c>
      <c r="G20" s="43">
        <v>-0.23060878137946961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6752.7556199999999</v>
      </c>
      <c r="E21" s="47">
        <v>3168.9794699999998</v>
      </c>
      <c r="F21" s="277">
        <v>0.32908529169254158</v>
      </c>
      <c r="G21" s="43">
        <v>-0.53071314166704586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1420695.9715900002</v>
      </c>
      <c r="E23" s="286">
        <v>1488833.9514299999</v>
      </c>
      <c r="F23" s="287">
        <v>0.77200216198506422</v>
      </c>
      <c r="G23" s="287">
        <v>4.7960986166337705E-2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TABLE VI - Regional Gov. expenditure budget execution (january-october)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1107795.3891799992</v>
      </c>
      <c r="E5" s="253">
        <v>1159522.16588</v>
      </c>
      <c r="F5" s="253">
        <v>69.207560363568888</v>
      </c>
      <c r="G5" s="253">
        <v>69.135908241700363</v>
      </c>
      <c r="H5" s="253">
        <v>4.6693439244488459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375486.00169999915</v>
      </c>
      <c r="E6" s="74">
        <v>384489.89397000021</v>
      </c>
      <c r="F6" s="74">
        <v>75.820061374780977</v>
      </c>
      <c r="G6" s="74">
        <v>76.317083679862392</v>
      </c>
      <c r="H6" s="254">
        <v>2.3979302102438615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297280.98038999987</v>
      </c>
      <c r="E7" s="75">
        <v>304448.4055200002</v>
      </c>
      <c r="F7" s="75">
        <v>76.884542371060064</v>
      </c>
      <c r="G7" s="75">
        <v>77.455623977748061</v>
      </c>
      <c r="H7" s="254">
        <v>2.410993505402689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12438.92884</v>
      </c>
      <c r="E8" s="75">
        <v>12733.903870000002</v>
      </c>
      <c r="F8" s="75">
        <v>63.046858037116415</v>
      </c>
      <c r="G8" s="75">
        <v>86.206502553990177</v>
      </c>
      <c r="H8" s="254">
        <v>2.3713861040144146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65766.092470000047</v>
      </c>
      <c r="E9" s="75">
        <v>67307.584579999995</v>
      </c>
      <c r="F9" s="75">
        <v>74.023885495297506</v>
      </c>
      <c r="G9" s="75">
        <v>70.132020561224877</v>
      </c>
      <c r="H9" s="254">
        <v>2.3439010166266416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141673.86539000011</v>
      </c>
      <c r="E10" s="75">
        <v>131379.45312000011</v>
      </c>
      <c r="F10" s="75">
        <v>60.750074729515212</v>
      </c>
      <c r="G10" s="75">
        <v>61.392838422222582</v>
      </c>
      <c r="H10" s="254">
        <v>-7.2662747230489693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93837.665819999995</v>
      </c>
      <c r="E11" s="75">
        <v>88640.323890000014</v>
      </c>
      <c r="F11" s="75">
        <v>66.413783493154071</v>
      </c>
      <c r="G11" s="75">
        <v>70.705842737299704</v>
      </c>
      <c r="H11" s="254">
        <v>-5.5386521868196876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471642.41463000001</v>
      </c>
      <c r="E12" s="74">
        <v>552249.1701999997</v>
      </c>
      <c r="F12" s="74">
        <v>69.791700472187628</v>
      </c>
      <c r="G12" s="74">
        <v>67.491601181597161</v>
      </c>
      <c r="H12" s="254">
        <v>17.090650261646864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404989.47356999997</v>
      </c>
      <c r="E13" s="74">
        <v>479092.52408999973</v>
      </c>
      <c r="F13" s="74">
        <v>74.026608660443031</v>
      </c>
      <c r="G13" s="74">
        <v>70.423573194489421</v>
      </c>
      <c r="H13" s="254">
        <v>18.297525085473978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117.78400000000001</v>
      </c>
      <c r="E14" s="75">
        <v>50</v>
      </c>
      <c r="F14" s="74">
        <v>15.734113466650637</v>
      </c>
      <c r="G14" s="74">
        <v>11.410028502251199</v>
      </c>
      <c r="H14" s="254">
        <v>-57.549412483868778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404871.68956999999</v>
      </c>
      <c r="E15" s="75">
        <v>479042.52408999973</v>
      </c>
      <c r="F15" s="75">
        <v>74.106480823658529</v>
      </c>
      <c r="G15" s="75">
        <v>70.461610826894244</v>
      </c>
      <c r="H15" s="254">
        <v>18.319590238273754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105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105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66652.941060000012</v>
      </c>
      <c r="E18" s="75">
        <v>73156.646109999987</v>
      </c>
      <c r="F18" s="72">
        <v>51.789601877602209</v>
      </c>
      <c r="G18" s="72">
        <v>53.032286145584749</v>
      </c>
      <c r="H18" s="77">
        <v>9.7575665027975802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24324.893389999997</v>
      </c>
      <c r="E19" s="72">
        <v>2031.3873900000001</v>
      </c>
      <c r="F19" s="72">
        <v>50.103746394548466</v>
      </c>
      <c r="G19" s="72">
        <v>14.20140668483951</v>
      </c>
      <c r="H19" s="77">
        <v>-91.648936102490353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830.54825000000051</v>
      </c>
      <c r="E20" s="72">
        <v>731.93731000000002</v>
      </c>
      <c r="F20" s="72">
        <v>12.55095459538482</v>
      </c>
      <c r="G20" s="72">
        <v>50.764361059845356</v>
      </c>
      <c r="H20" s="77">
        <v>-11.872993531682285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1013957.7233599992</v>
      </c>
      <c r="E22" s="78">
        <v>1070881.8419899999</v>
      </c>
      <c r="F22" s="78">
        <v>69.478042393749817</v>
      </c>
      <c r="G22" s="78">
        <v>69.009078170891868</v>
      </c>
      <c r="H22" s="76">
        <v>5.6140524716719451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114742.11581000003</v>
      </c>
      <c r="E24" s="78">
        <v>118034.57802999993</v>
      </c>
      <c r="F24" s="78">
        <v>36.350553294703793</v>
      </c>
      <c r="G24" s="78">
        <v>34.1162628732557</v>
      </c>
      <c r="H24" s="76">
        <v>2.8694452745248697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84169.088040000031</v>
      </c>
      <c r="E25" s="72">
        <v>53790.993349999932</v>
      </c>
      <c r="F25" s="72">
        <v>43.598980099147255</v>
      </c>
      <c r="G25" s="72">
        <v>32.830581046426076</v>
      </c>
      <c r="H25" s="77">
        <v>-36.091747454318849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30573.027770000001</v>
      </c>
      <c r="E26" s="59">
        <v>64243.58468</v>
      </c>
      <c r="F26" s="59">
        <v>25.350453360436148</v>
      </c>
      <c r="G26" s="59">
        <v>35.272841552673043</v>
      </c>
      <c r="H26" s="77">
        <v>110.13157467851278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23720.32202</v>
      </c>
      <c r="E27" s="59">
        <v>51190.022949999999</v>
      </c>
      <c r="F27" s="59">
        <v>27.947110340421222</v>
      </c>
      <c r="G27" s="59">
        <v>46.999170807929247</v>
      </c>
      <c r="H27" s="77">
        <v>115.80661049558549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6719.7782500000003</v>
      </c>
      <c r="E28" s="72">
        <v>7621.8833700000014</v>
      </c>
      <c r="F28" s="72">
        <v>68.094491622378456</v>
      </c>
      <c r="G28" s="72">
        <v>40.152454015201485</v>
      </c>
      <c r="H28" s="77">
        <v>13.424626326024985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15853.09542</v>
      </c>
      <c r="E29" s="72">
        <v>38687.863579999997</v>
      </c>
      <c r="F29" s="72">
        <v>23.156844881420081</v>
      </c>
      <c r="G29" s="72">
        <v>47.898860422070086</v>
      </c>
      <c r="H29" s="77">
        <v>144.03980771598737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1147.4483499999999</v>
      </c>
      <c r="E30" s="72">
        <v>4880.2759999999998</v>
      </c>
      <c r="F30" s="72">
        <v>17.524200138886492</v>
      </c>
      <c r="G30" s="72">
        <v>53.25138031119743</v>
      </c>
      <c r="H30" s="77">
        <v>325.31552727405989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1222537.5049899993</v>
      </c>
      <c r="E33" s="142">
        <v>1277556.74391</v>
      </c>
      <c r="F33" s="143">
        <v>63.795441968187681</v>
      </c>
      <c r="G33" s="143">
        <v>63.147196380188412</v>
      </c>
      <c r="H33" s="141">
        <v>4.500413173046228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10634.221450000001</v>
      </c>
      <c r="E36" s="150">
        <v>41599.772969999998</v>
      </c>
      <c r="F36" s="150">
        <v>53.917413212594099</v>
      </c>
      <c r="G36" s="150">
        <v>67.759300531908522</v>
      </c>
      <c r="H36" s="128">
        <v>291.18776269230307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196123.99557</v>
      </c>
      <c r="E37" s="150">
        <v>402164.56001999998</v>
      </c>
      <c r="F37" s="150">
        <v>74.480430333325984</v>
      </c>
      <c r="G37" s="150">
        <v>86.727061916183459</v>
      </c>
      <c r="H37" s="128">
        <v>105.05627516468815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21" sqref="K2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TABLE VII - Regional Gov. expenditure by functional classification (january-october)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175399.10636999988</v>
      </c>
      <c r="E5" s="34">
        <v>175464.0491100002</v>
      </c>
      <c r="F5" s="34">
        <v>13.734344869331395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10404.357650000002</v>
      </c>
      <c r="E7" s="34">
        <v>13025.91366</v>
      </c>
      <c r="F7" s="34">
        <v>1.0195957026639628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209924.23578999986</v>
      </c>
      <c r="E8" s="34">
        <v>201755.64123999985</v>
      </c>
      <c r="F8" s="34">
        <v>15.792303723631163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19977.757539999995</v>
      </c>
      <c r="E9" s="34">
        <v>7456.4912200000008</v>
      </c>
      <c r="F9" s="34">
        <v>0.58365244874988442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64352.391559999996</v>
      </c>
      <c r="E10" s="34">
        <v>70182.957959999985</v>
      </c>
      <c r="F10" s="34">
        <v>5.4935296059886163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347419.84309999988</v>
      </c>
      <c r="E11" s="34">
        <v>392530.40353999985</v>
      </c>
      <c r="F11" s="34">
        <v>30.725085630141898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25707.77540000002</v>
      </c>
      <c r="E12" s="34">
        <v>30692.832519999982</v>
      </c>
      <c r="F12" s="34">
        <v>2.4024633478168402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345980.90440999914</v>
      </c>
      <c r="E13" s="34">
        <v>358213.26727999933</v>
      </c>
      <c r="F13" s="34">
        <v>28.038932046468425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23371.13316999999</v>
      </c>
      <c r="E14" s="34">
        <v>28235.187379999988</v>
      </c>
      <c r="F14" s="34">
        <v>2.2100926252078152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1222537.5049899989</v>
      </c>
      <c r="E17" s="145">
        <v>1277556.7439099993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10634.221450000001</v>
      </c>
      <c r="E20" s="152">
        <v>41599.772969999998</v>
      </c>
      <c r="F20" s="152">
        <v>3.25619767327772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196123.99557</v>
      </c>
      <c r="E21" s="282">
        <v>402164.56001999998</v>
      </c>
      <c r="F21" s="282">
        <v>31.479193541663264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2025-11-28T13:08:19Z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